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.lazzaro\OneDrive - CUSTOM SPA\Desktop\File_Gigi\"/>
    </mc:Choice>
  </mc:AlternateContent>
  <xr:revisionPtr revIDLastSave="0" documentId="13_ncr:1_{23F821ED-9371-4B61-94D7-9BA7D4A227CF}" xr6:coauthVersionLast="47" xr6:coauthVersionMax="47" xr10:uidLastSave="{00000000-0000-0000-0000-000000000000}"/>
  <bookViews>
    <workbookView xWindow="28680" yWindow="-120" windowWidth="38640" windowHeight="15840" tabRatio="840" activeTab="2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</sheets>
  <definedNames>
    <definedName name="_xlnm.Print_Area" localSheetId="7">'GENERTEL E VITA'!$A$37:$G$48</definedName>
    <definedName name="_xlnm.Print_Area" localSheetId="0">'PRIMA NOTA'!$H$1831:$H$1844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1" i="10" l="1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5" i="10"/>
  <c r="E14" i="10"/>
  <c r="E13" i="10"/>
  <c r="E12" i="10"/>
  <c r="E11" i="10"/>
  <c r="E10" i="10"/>
  <c r="E9" i="10"/>
  <c r="E8" i="10"/>
  <c r="H7" i="10"/>
  <c r="H18" i="10" s="1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206" i="7" s="1"/>
  <c r="B129" i="7"/>
  <c r="B117" i="7"/>
  <c r="B154" i="7" s="1"/>
  <c r="B112" i="7"/>
  <c r="B102" i="7"/>
  <c r="B50" i="7"/>
  <c r="C1622" i="6"/>
  <c r="C1627" i="6" s="1"/>
  <c r="C1574" i="6"/>
  <c r="C1569" i="6"/>
  <c r="C1516" i="6"/>
  <c r="C1521" i="6" s="1"/>
  <c r="C1468" i="6"/>
  <c r="C1463" i="6"/>
  <c r="C1410" i="6"/>
  <c r="C1415" i="6" s="1"/>
  <c r="C1362" i="6"/>
  <c r="C1357" i="6"/>
  <c r="C1309" i="6"/>
  <c r="C1304" i="6"/>
  <c r="C1251" i="6"/>
  <c r="C1198" i="6"/>
  <c r="C1145" i="6"/>
  <c r="C1092" i="6"/>
  <c r="C1039" i="6"/>
  <c r="C986" i="6"/>
  <c r="C933" i="6"/>
  <c r="C880" i="6"/>
  <c r="C827" i="6"/>
  <c r="C774" i="6"/>
  <c r="C721" i="6"/>
  <c r="C669" i="6"/>
  <c r="C617" i="6"/>
  <c r="C565" i="6"/>
  <c r="C513" i="6"/>
  <c r="C461" i="6"/>
  <c r="C409" i="6"/>
  <c r="C357" i="6"/>
  <c r="C305" i="6"/>
  <c r="C253" i="6"/>
  <c r="C201" i="6"/>
  <c r="C149" i="6"/>
  <c r="C97" i="6"/>
  <c r="C20" i="6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2026" i="3"/>
  <c r="B1974" i="3"/>
  <c r="B1922" i="3"/>
  <c r="B1870" i="3"/>
  <c r="B1818" i="3"/>
  <c r="B1766" i="3"/>
  <c r="B1714" i="3"/>
  <c r="B1662" i="3"/>
  <c r="F2065" i="1" s="1"/>
  <c r="X2065" i="1" s="1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160" i="2"/>
  <c r="C1099" i="2"/>
  <c r="C1038" i="2"/>
  <c r="C977" i="2"/>
  <c r="C916" i="2"/>
  <c r="C855" i="2"/>
  <c r="C794" i="2"/>
  <c r="C733" i="2"/>
  <c r="C672" i="2"/>
  <c r="C611" i="2"/>
  <c r="C550" i="2"/>
  <c r="C489" i="2"/>
  <c r="C428" i="2"/>
  <c r="C367" i="2"/>
  <c r="C306" i="2"/>
  <c r="C245" i="2"/>
  <c r="C184" i="2"/>
  <c r="C123" i="2"/>
  <c r="C101" i="2"/>
  <c r="C62" i="2"/>
  <c r="C40" i="2"/>
  <c r="C21" i="2"/>
  <c r="C20" i="2"/>
  <c r="C19" i="2"/>
  <c r="C18" i="2"/>
  <c r="C27" i="2" s="1"/>
  <c r="C17" i="2"/>
  <c r="C9" i="2"/>
  <c r="C1" i="2"/>
  <c r="BP2133" i="1"/>
  <c r="BO2133" i="1"/>
  <c r="BN2133" i="1"/>
  <c r="BL2133" i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L2127" i="1"/>
  <c r="K2127" i="1"/>
  <c r="G2127" i="1"/>
  <c r="AV2126" i="1"/>
  <c r="AA2126" i="1"/>
  <c r="Y2126" i="1"/>
  <c r="X2126" i="1"/>
  <c r="G2126" i="1"/>
  <c r="F2126" i="1"/>
  <c r="AV2125" i="1"/>
  <c r="AA2125" i="1"/>
  <c r="N2125" i="1"/>
  <c r="M2125" i="1"/>
  <c r="AA2124" i="1"/>
  <c r="X2124" i="1"/>
  <c r="N2124" i="1"/>
  <c r="M2124" i="1"/>
  <c r="X2123" i="1"/>
  <c r="N2123" i="1"/>
  <c r="M2123" i="1"/>
  <c r="L2123" i="1"/>
  <c r="K2123" i="1"/>
  <c r="X2122" i="1"/>
  <c r="N2122" i="1"/>
  <c r="M2122" i="1"/>
  <c r="L2122" i="1"/>
  <c r="K2122" i="1"/>
  <c r="AA2121" i="1"/>
  <c r="X2121" i="1"/>
  <c r="N2121" i="1"/>
  <c r="M2121" i="1"/>
  <c r="L2121" i="1"/>
  <c r="K2121" i="1"/>
  <c r="AE2120" i="1"/>
  <c r="AC2120" i="1"/>
  <c r="U2120" i="1"/>
  <c r="S2120" i="1"/>
  <c r="N2120" i="1"/>
  <c r="M2120" i="1"/>
  <c r="L2120" i="1"/>
  <c r="K2120" i="1"/>
  <c r="AE2119" i="1"/>
  <c r="AC2119" i="1"/>
  <c r="U2119" i="1"/>
  <c r="S2119" i="1"/>
  <c r="N2119" i="1"/>
  <c r="M2119" i="1"/>
  <c r="L2119" i="1"/>
  <c r="K2119" i="1"/>
  <c r="AE2118" i="1"/>
  <c r="AC2118" i="1"/>
  <c r="S2118" i="1"/>
  <c r="N2118" i="1"/>
  <c r="M2118" i="1"/>
  <c r="L2118" i="1"/>
  <c r="K2118" i="1"/>
  <c r="AE2117" i="1"/>
  <c r="U2117" i="1"/>
  <c r="R2117" i="1"/>
  <c r="N2117" i="1"/>
  <c r="M2117" i="1"/>
  <c r="L2117" i="1"/>
  <c r="K2117" i="1"/>
  <c r="BE2116" i="1"/>
  <c r="AE2116" i="1"/>
  <c r="AC2116" i="1"/>
  <c r="R2116" i="1"/>
  <c r="N2116" i="1"/>
  <c r="M2116" i="1"/>
  <c r="L2116" i="1"/>
  <c r="K2116" i="1"/>
  <c r="AE2115" i="1"/>
  <c r="AC2115" i="1"/>
  <c r="U2115" i="1"/>
  <c r="S2115" i="1"/>
  <c r="N2115" i="1"/>
  <c r="M2115" i="1"/>
  <c r="L2115" i="1"/>
  <c r="K2115" i="1"/>
  <c r="AE2114" i="1"/>
  <c r="AC2114" i="1"/>
  <c r="U2114" i="1"/>
  <c r="S2114" i="1"/>
  <c r="N2114" i="1"/>
  <c r="M2114" i="1"/>
  <c r="L2114" i="1"/>
  <c r="K2114" i="1"/>
  <c r="AE2113" i="1"/>
  <c r="AC2113" i="1"/>
  <c r="S2113" i="1"/>
  <c r="N2113" i="1"/>
  <c r="M2113" i="1"/>
  <c r="L2113" i="1"/>
  <c r="K2113" i="1"/>
  <c r="AE2112" i="1"/>
  <c r="AC2112" i="1"/>
  <c r="L2112" i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N2085" i="1" s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L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N2088" i="1"/>
  <c r="K2088" i="1"/>
  <c r="D2088" i="1"/>
  <c r="N2080" i="1" s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AE2084" i="1"/>
  <c r="AC2084" i="1"/>
  <c r="U2084" i="1"/>
  <c r="S2084" i="1"/>
  <c r="N2084" i="1"/>
  <c r="AE2083" i="1"/>
  <c r="AC2083" i="1"/>
  <c r="U2083" i="1"/>
  <c r="S2083" i="1"/>
  <c r="N2083" i="1"/>
  <c r="AU2082" i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N2082" i="1"/>
  <c r="I2082" i="1"/>
  <c r="N2081" i="1"/>
  <c r="K2081" i="1"/>
  <c r="K2080" i="1"/>
  <c r="N2079" i="1"/>
  <c r="M2079" i="1"/>
  <c r="K2079" i="1"/>
  <c r="AU2078" i="1"/>
  <c r="AU2079" i="1" s="1"/>
  <c r="AU2080" i="1" s="1"/>
  <c r="AU2081" i="1" s="1"/>
  <c r="AO2078" i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L2078" i="1"/>
  <c r="AU2077" i="1"/>
  <c r="AO2077" i="1"/>
  <c r="M2077" i="1"/>
  <c r="BK2076" i="1"/>
  <c r="BJ2076" i="1"/>
  <c r="BD2076" i="1"/>
  <c r="AX2076" i="1"/>
  <c r="AR2076" i="1"/>
  <c r="AL2076" i="1"/>
  <c r="AB2076" i="1"/>
  <c r="W2076" i="1"/>
  <c r="L2076" i="1"/>
  <c r="J2076" i="1"/>
  <c r="Q2076" i="1" s="1"/>
  <c r="BP2072" i="1"/>
  <c r="BO2072" i="1"/>
  <c r="BN2072" i="1"/>
  <c r="BL2072" i="1"/>
  <c r="BJ2072" i="1"/>
  <c r="AE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AV2065" i="1"/>
  <c r="AA2065" i="1"/>
  <c r="L2065" i="1"/>
  <c r="G2065" i="1"/>
  <c r="Y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N2020" i="1" s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O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M2037" i="1"/>
  <c r="AE2036" i="1"/>
  <c r="AC2036" i="1"/>
  <c r="U2036" i="1"/>
  <c r="S2036" i="1"/>
  <c r="N2036" i="1"/>
  <c r="M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M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K2031" i="1"/>
  <c r="AE2030" i="1"/>
  <c r="AC2030" i="1"/>
  <c r="U2030" i="1"/>
  <c r="S2030" i="1"/>
  <c r="N2030" i="1"/>
  <c r="M2030" i="1"/>
  <c r="K2030" i="1"/>
  <c r="AE2029" i="1"/>
  <c r="N2029" i="1"/>
  <c r="L2029" i="1"/>
  <c r="K2029" i="1"/>
  <c r="D2029" i="1"/>
  <c r="AA2028" i="1"/>
  <c r="N2028" i="1"/>
  <c r="AO2027" i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N2027" i="1"/>
  <c r="K2027" i="1"/>
  <c r="D2027" i="1"/>
  <c r="AE2026" i="1"/>
  <c r="AC2026" i="1"/>
  <c r="U2026" i="1"/>
  <c r="S2026" i="1"/>
  <c r="N2026" i="1"/>
  <c r="M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M2024" i="1"/>
  <c r="AE2023" i="1"/>
  <c r="AC2023" i="1"/>
  <c r="U2023" i="1"/>
  <c r="S2023" i="1"/>
  <c r="N2023" i="1"/>
  <c r="AU2022" i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E2022" i="1"/>
  <c r="AC2022" i="1"/>
  <c r="U2022" i="1"/>
  <c r="S2022" i="1"/>
  <c r="N2022" i="1"/>
  <c r="N2021" i="1"/>
  <c r="I2021" i="1"/>
  <c r="M2020" i="1"/>
  <c r="K2020" i="1"/>
  <c r="AU2019" i="1"/>
  <c r="AU2020" i="1" s="1"/>
  <c r="AU2021" i="1" s="1"/>
  <c r="N2019" i="1"/>
  <c r="M2019" i="1"/>
  <c r="K2019" i="1"/>
  <c r="N2018" i="1"/>
  <c r="M2018" i="1"/>
  <c r="K2018" i="1"/>
  <c r="L2017" i="1"/>
  <c r="AU2016" i="1"/>
  <c r="AU2017" i="1" s="1"/>
  <c r="AU2018" i="1" s="1"/>
  <c r="AO2016" i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M2016" i="1"/>
  <c r="BK2015" i="1"/>
  <c r="BJ2015" i="1"/>
  <c r="AX2015" i="1"/>
  <c r="BD2015" i="1" s="1"/>
  <c r="AR2015" i="1"/>
  <c r="AL2015" i="1"/>
  <c r="AB2015" i="1"/>
  <c r="W2015" i="1"/>
  <c r="Q2015" i="1"/>
  <c r="L2015" i="1"/>
  <c r="M2033" i="1" s="1"/>
  <c r="J2015" i="1"/>
  <c r="BO2011" i="1"/>
  <c r="BN2011" i="1"/>
  <c r="BL2011" i="1"/>
  <c r="BP2011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Y2004" i="1"/>
  <c r="L2004" i="1"/>
  <c r="O1979" i="1" s="1"/>
  <c r="G2004" i="1"/>
  <c r="F2004" i="1"/>
  <c r="X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N1959" i="1" s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O1974" i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L1968" i="1"/>
  <c r="K1968" i="1"/>
  <c r="D1968" i="1"/>
  <c r="AA1967" i="1"/>
  <c r="N1967" i="1"/>
  <c r="N1966" i="1"/>
  <c r="K1966" i="1"/>
  <c r="D1966" i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AE1962" i="1"/>
  <c r="AC1962" i="1"/>
  <c r="U1962" i="1"/>
  <c r="S1962" i="1"/>
  <c r="N1962" i="1"/>
  <c r="AE1961" i="1"/>
  <c r="AC1961" i="1"/>
  <c r="U1961" i="1"/>
  <c r="S1961" i="1"/>
  <c r="N1961" i="1"/>
  <c r="AU1960" i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O1960" i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N1960" i="1"/>
  <c r="I1960" i="1"/>
  <c r="K1959" i="1"/>
  <c r="N1958" i="1"/>
  <c r="K1958" i="1"/>
  <c r="H1958" i="1"/>
  <c r="H2019" i="1" s="1"/>
  <c r="H2080" i="1" s="1"/>
  <c r="AU1957" i="1"/>
  <c r="AU1958" i="1" s="1"/>
  <c r="AU1959" i="1" s="1"/>
  <c r="N1957" i="1"/>
  <c r="K1957" i="1"/>
  <c r="AU1956" i="1"/>
  <c r="AO1956" i="1"/>
  <c r="AO1957" i="1" s="1"/>
  <c r="AO1958" i="1" s="1"/>
  <c r="AO1959" i="1" s="1"/>
  <c r="L1956" i="1"/>
  <c r="AU1955" i="1"/>
  <c r="AO1955" i="1"/>
  <c r="M1955" i="1"/>
  <c r="BP1954" i="1"/>
  <c r="BM1954" i="1"/>
  <c r="BK1954" i="1"/>
  <c r="BJ1954" i="1"/>
  <c r="AX1954" i="1"/>
  <c r="BD1954" i="1" s="1"/>
  <c r="AR1954" i="1"/>
  <c r="AL1954" i="1"/>
  <c r="AB1954" i="1"/>
  <c r="W1954" i="1"/>
  <c r="Q1954" i="1"/>
  <c r="L1954" i="1"/>
  <c r="J1954" i="1"/>
  <c r="BP1950" i="1"/>
  <c r="BO1950" i="1"/>
  <c r="BN1950" i="1"/>
  <c r="BL1950" i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G1944" i="1"/>
  <c r="AV1943" i="1"/>
  <c r="AA1943" i="1"/>
  <c r="Y1943" i="1"/>
  <c r="X1943" i="1"/>
  <c r="L1943" i="1"/>
  <c r="G1943" i="1"/>
  <c r="F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L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N1899" i="1" s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M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M1900" i="1"/>
  <c r="I1899" i="1"/>
  <c r="N1898" i="1"/>
  <c r="K1898" i="1"/>
  <c r="K1897" i="1"/>
  <c r="H1897" i="1"/>
  <c r="AO1896" i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N1896" i="1"/>
  <c r="K1896" i="1"/>
  <c r="AU1895" i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L1895" i="1"/>
  <c r="H1895" i="1"/>
  <c r="H1956" i="1" s="1"/>
  <c r="AU1894" i="1"/>
  <c r="AO1894" i="1"/>
  <c r="AO1895" i="1" s="1"/>
  <c r="M1894" i="1"/>
  <c r="BK1893" i="1"/>
  <c r="BJ1893" i="1"/>
  <c r="BD1893" i="1"/>
  <c r="AX1893" i="1"/>
  <c r="AR1893" i="1"/>
  <c r="AL1893" i="1"/>
  <c r="AB1893" i="1"/>
  <c r="W1893" i="1"/>
  <c r="Q1893" i="1"/>
  <c r="L1893" i="1"/>
  <c r="J1893" i="1"/>
  <c r="BO1889" i="1"/>
  <c r="BN1889" i="1"/>
  <c r="BP1889" i="1" s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AV1882" i="1"/>
  <c r="AA1882" i="1"/>
  <c r="Y1882" i="1"/>
  <c r="L1882" i="1"/>
  <c r="G1882" i="1"/>
  <c r="F1882" i="1"/>
  <c r="X1882" i="1" s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N1841" i="1" s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O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AO1848" i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48" i="1"/>
  <c r="AC1848" i="1"/>
  <c r="U1848" i="1"/>
  <c r="S1848" i="1"/>
  <c r="N1848" i="1"/>
  <c r="M1848" i="1"/>
  <c r="K1848" i="1"/>
  <c r="AE1847" i="1"/>
  <c r="AC1847" i="1"/>
  <c r="U1847" i="1"/>
  <c r="S1847" i="1"/>
  <c r="N1847" i="1"/>
  <c r="K1847" i="1"/>
  <c r="AE1846" i="1"/>
  <c r="N1846" i="1"/>
  <c r="M1846" i="1"/>
  <c r="L1846" i="1"/>
  <c r="K1846" i="1"/>
  <c r="D1846" i="1"/>
  <c r="AA1845" i="1"/>
  <c r="N1845" i="1"/>
  <c r="N1844" i="1"/>
  <c r="K1844" i="1"/>
  <c r="D1844" i="1"/>
  <c r="N1836" i="1" s="1"/>
  <c r="AE1843" i="1"/>
  <c r="AC1843" i="1"/>
  <c r="U1843" i="1"/>
  <c r="S1843" i="1"/>
  <c r="N1843" i="1"/>
  <c r="M1843" i="1"/>
  <c r="K1843" i="1"/>
  <c r="AE1842" i="1"/>
  <c r="AC1842" i="1"/>
  <c r="U1842" i="1"/>
  <c r="S1842" i="1"/>
  <c r="N1842" i="1"/>
  <c r="K1842" i="1"/>
  <c r="AO1841" i="1"/>
  <c r="AO1842" i="1" s="1"/>
  <c r="AO1843" i="1" s="1"/>
  <c r="AO1844" i="1" s="1"/>
  <c r="AO1845" i="1" s="1"/>
  <c r="AO1846" i="1" s="1"/>
  <c r="AO1847" i="1" s="1"/>
  <c r="AE1841" i="1"/>
  <c r="AC1841" i="1"/>
  <c r="U1841" i="1"/>
  <c r="S1841" i="1"/>
  <c r="AE1840" i="1"/>
  <c r="AC1840" i="1"/>
  <c r="U1840" i="1"/>
  <c r="S1840" i="1"/>
  <c r="N1840" i="1"/>
  <c r="AE1839" i="1"/>
  <c r="AC1839" i="1"/>
  <c r="U1839" i="1"/>
  <c r="S1839" i="1"/>
  <c r="N1839" i="1"/>
  <c r="N1838" i="1"/>
  <c r="I1838" i="1"/>
  <c r="N1837" i="1"/>
  <c r="M1837" i="1"/>
  <c r="K1837" i="1"/>
  <c r="M1836" i="1"/>
  <c r="K1836" i="1"/>
  <c r="N1835" i="1"/>
  <c r="K1835" i="1"/>
  <c r="L1834" i="1"/>
  <c r="AU1833" i="1"/>
  <c r="AU1834" i="1" s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O1833" i="1"/>
  <c r="AO1834" i="1" s="1"/>
  <c r="AO1835" i="1" s="1"/>
  <c r="AO1836" i="1" s="1"/>
  <c r="AO1837" i="1" s="1"/>
  <c r="AO1838" i="1" s="1"/>
  <c r="AO1839" i="1" s="1"/>
  <c r="AO1840" i="1" s="1"/>
  <c r="M1833" i="1"/>
  <c r="M1847" i="1" s="1"/>
  <c r="BP1832" i="1"/>
  <c r="BK1832" i="1"/>
  <c r="BM1832" i="1" s="1"/>
  <c r="BJ1832" i="1"/>
  <c r="AX1832" i="1"/>
  <c r="BD1832" i="1" s="1"/>
  <c r="AR1832" i="1"/>
  <c r="AL1832" i="1"/>
  <c r="AD1832" i="1"/>
  <c r="AB1832" i="1"/>
  <c r="W1832" i="1"/>
  <c r="Q1832" i="1"/>
  <c r="N1832" i="1"/>
  <c r="L1832" i="1"/>
  <c r="J1832" i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G1822" i="1"/>
  <c r="AV1821" i="1"/>
  <c r="AA1821" i="1"/>
  <c r="Y1821" i="1"/>
  <c r="X1821" i="1"/>
  <c r="L1821" i="1"/>
  <c r="O1796" i="1" s="1"/>
  <c r="G1821" i="1"/>
  <c r="F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U1798" i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798" i="1"/>
  <c r="AC1798" i="1"/>
  <c r="U1798" i="1"/>
  <c r="S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O1785" i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E1785" i="1"/>
  <c r="N1785" i="1"/>
  <c r="L1785" i="1"/>
  <c r="K1785" i="1"/>
  <c r="D1785" i="1"/>
  <c r="AA1784" i="1"/>
  <c r="N1784" i="1"/>
  <c r="N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AE1778" i="1"/>
  <c r="AC1778" i="1"/>
  <c r="U1778" i="1"/>
  <c r="S1778" i="1"/>
  <c r="N1778" i="1"/>
  <c r="N1777" i="1"/>
  <c r="I1777" i="1"/>
  <c r="N1776" i="1"/>
  <c r="K1776" i="1"/>
  <c r="N1775" i="1"/>
  <c r="K1775" i="1"/>
  <c r="N1774" i="1"/>
  <c r="M1774" i="1"/>
  <c r="K1774" i="1"/>
  <c r="L1773" i="1"/>
  <c r="L1798" i="1" s="1"/>
  <c r="AU1772" i="1"/>
  <c r="AU1773" i="1" s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M1772" i="1"/>
  <c r="BP1771" i="1"/>
  <c r="BM1771" i="1"/>
  <c r="BK1771" i="1"/>
  <c r="BJ1771" i="1"/>
  <c r="AX1771" i="1"/>
  <c r="BD1771" i="1" s="1"/>
  <c r="AR1771" i="1"/>
  <c r="AL1771" i="1"/>
  <c r="AB1771" i="1"/>
  <c r="W1771" i="1"/>
  <c r="Q1771" i="1"/>
  <c r="L1771" i="1"/>
  <c r="J1771" i="1"/>
  <c r="BO1767" i="1"/>
  <c r="BN1767" i="1"/>
  <c r="BL1767" i="1"/>
  <c r="BP1767" i="1" s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H1761" i="1"/>
  <c r="G1761" i="1"/>
  <c r="AV1760" i="1"/>
  <c r="AA1760" i="1"/>
  <c r="L1760" i="1"/>
  <c r="G1760" i="1"/>
  <c r="Y1760" i="1" s="1"/>
  <c r="F1760" i="1"/>
  <c r="X1760" i="1" s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N1719" i="1" s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O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M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M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M1727" i="1"/>
  <c r="K1727" i="1"/>
  <c r="D1727" i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L1737" i="1" s="1"/>
  <c r="K1724" i="1"/>
  <c r="D1724" i="1"/>
  <c r="AA1723" i="1"/>
  <c r="N1723" i="1"/>
  <c r="M1723" i="1"/>
  <c r="N1722" i="1"/>
  <c r="M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AE1718" i="1"/>
  <c r="AC1718" i="1"/>
  <c r="U1718" i="1"/>
  <c r="S1718" i="1"/>
  <c r="N1718" i="1"/>
  <c r="M1718" i="1"/>
  <c r="AE1717" i="1"/>
  <c r="AC1717" i="1"/>
  <c r="U1717" i="1"/>
  <c r="S1717" i="1"/>
  <c r="N1717" i="1"/>
  <c r="M1717" i="1"/>
  <c r="N1716" i="1"/>
  <c r="I1716" i="1"/>
  <c r="AU1715" i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N1715" i="1"/>
  <c r="K1715" i="1"/>
  <c r="N1714" i="1"/>
  <c r="K1714" i="1"/>
  <c r="N1713" i="1"/>
  <c r="M1713" i="1"/>
  <c r="K1713" i="1"/>
  <c r="AU1712" i="1"/>
  <c r="AU1713" i="1" s="1"/>
  <c r="AU1714" i="1" s="1"/>
  <c r="L1712" i="1"/>
  <c r="AU1711" i="1"/>
  <c r="AO1711" i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M1711" i="1"/>
  <c r="BP1710" i="1"/>
  <c r="BK1710" i="1"/>
  <c r="BM1710" i="1" s="1"/>
  <c r="BJ1710" i="1"/>
  <c r="BD1710" i="1"/>
  <c r="AX1710" i="1"/>
  <c r="AR1710" i="1"/>
  <c r="AL1710" i="1"/>
  <c r="AB1710" i="1"/>
  <c r="W1710" i="1"/>
  <c r="Q1710" i="1"/>
  <c r="L1710" i="1"/>
  <c r="M1721" i="1" s="1"/>
  <c r="J1710" i="1"/>
  <c r="BP1706" i="1"/>
  <c r="BO1706" i="1"/>
  <c r="BN1706" i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Y1700" i="1"/>
  <c r="L1700" i="1"/>
  <c r="K1700" i="1"/>
  <c r="G1700" i="1"/>
  <c r="H1700" i="1" s="1"/>
  <c r="AV1699" i="1"/>
  <c r="AA1699" i="1"/>
  <c r="L1699" i="1"/>
  <c r="O1674" i="1" s="1"/>
  <c r="G1699" i="1"/>
  <c r="F1699" i="1"/>
  <c r="X1699" i="1" s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O1682" i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N1654" i="1" s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M1663" i="1"/>
  <c r="L1663" i="1"/>
  <c r="K1663" i="1"/>
  <c r="D1663" i="1"/>
  <c r="AA1662" i="1"/>
  <c r="N1662" i="1"/>
  <c r="N1661" i="1"/>
  <c r="K1661" i="1"/>
  <c r="D1661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I1655" i="1"/>
  <c r="K1654" i="1"/>
  <c r="N1653" i="1"/>
  <c r="K1653" i="1"/>
  <c r="N1652" i="1"/>
  <c r="M1652" i="1"/>
  <c r="K1652" i="1"/>
  <c r="L1651" i="1"/>
  <c r="AU1650" i="1"/>
  <c r="AU1651" i="1" s="1"/>
  <c r="AU1652" i="1" s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O1650" i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M1650" i="1"/>
  <c r="BP1649" i="1"/>
  <c r="BM1649" i="1"/>
  <c r="BK1649" i="1"/>
  <c r="BJ1649" i="1"/>
  <c r="AX1649" i="1"/>
  <c r="BD1649" i="1" s="1"/>
  <c r="AR1649" i="1"/>
  <c r="AL1649" i="1"/>
  <c r="AB1649" i="1"/>
  <c r="W1649" i="1"/>
  <c r="L1649" i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H1639" i="1"/>
  <c r="G1639" i="1"/>
  <c r="AV1638" i="1"/>
  <c r="AA1638" i="1"/>
  <c r="X1638" i="1"/>
  <c r="L1638" i="1"/>
  <c r="G1638" i="1"/>
  <c r="Y1638" i="1" s="1"/>
  <c r="F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N1597" i="1" s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O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N1600" i="1"/>
  <c r="K1600" i="1"/>
  <c r="D1600" i="1"/>
  <c r="N1592" i="1" s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U1597" i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E1597" i="1"/>
  <c r="AC1597" i="1"/>
  <c r="U1597" i="1"/>
  <c r="S1597" i="1"/>
  <c r="AE1596" i="1"/>
  <c r="AC1596" i="1"/>
  <c r="U1596" i="1"/>
  <c r="S1596" i="1"/>
  <c r="N1596" i="1"/>
  <c r="AE1595" i="1"/>
  <c r="AC1595" i="1"/>
  <c r="U1595" i="1"/>
  <c r="S1595" i="1"/>
  <c r="N1595" i="1"/>
  <c r="I1594" i="1"/>
  <c r="N1593" i="1"/>
  <c r="M1593" i="1"/>
  <c r="K1593" i="1"/>
  <c r="K1592" i="1"/>
  <c r="N1591" i="1"/>
  <c r="M1591" i="1"/>
  <c r="K1591" i="1"/>
  <c r="AU1590" i="1"/>
  <c r="AU1591" i="1" s="1"/>
  <c r="AU1592" i="1" s="1"/>
  <c r="AU1593" i="1" s="1"/>
  <c r="AU1594" i="1" s="1"/>
  <c r="AU1595" i="1" s="1"/>
  <c r="AU1596" i="1" s="1"/>
  <c r="L1590" i="1"/>
  <c r="AU1589" i="1"/>
  <c r="AO1589" i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M1589" i="1"/>
  <c r="BK1588" i="1"/>
  <c r="BJ1588" i="1"/>
  <c r="BD1588" i="1"/>
  <c r="AX1588" i="1"/>
  <c r="AR1588" i="1"/>
  <c r="AL1588" i="1"/>
  <c r="AB1588" i="1"/>
  <c r="W1588" i="1"/>
  <c r="Q1588" i="1"/>
  <c r="L1588" i="1"/>
  <c r="J1588" i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L1577" i="1"/>
  <c r="G1577" i="1"/>
  <c r="Y1577" i="1" s="1"/>
  <c r="F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N1536" i="1" s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O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N1533" i="1" s="1"/>
  <c r="AU1543" i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N1531" i="1" s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O1536" i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36" i="1"/>
  <c r="AC1536" i="1"/>
  <c r="U1536" i="1"/>
  <c r="S1536" i="1"/>
  <c r="AE1535" i="1"/>
  <c r="AC1535" i="1"/>
  <c r="U1535" i="1"/>
  <c r="S1535" i="1"/>
  <c r="N1535" i="1"/>
  <c r="AE1534" i="1"/>
  <c r="AC1534" i="1"/>
  <c r="U1534" i="1"/>
  <c r="S1534" i="1"/>
  <c r="N1534" i="1"/>
  <c r="I1533" i="1"/>
  <c r="H1533" i="1"/>
  <c r="H1594" i="1" s="1"/>
  <c r="H1655" i="1" s="1"/>
  <c r="H1716" i="1" s="1"/>
  <c r="H1777" i="1" s="1"/>
  <c r="H1838" i="1" s="1"/>
  <c r="H1899" i="1" s="1"/>
  <c r="H1960" i="1" s="1"/>
  <c r="H2021" i="1" s="1"/>
  <c r="H2082" i="1" s="1"/>
  <c r="M1532" i="1"/>
  <c r="K1532" i="1"/>
  <c r="K1531" i="1"/>
  <c r="N1530" i="1"/>
  <c r="M1530" i="1"/>
  <c r="K1530" i="1"/>
  <c r="AU1529" i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O1529" i="1"/>
  <c r="AO1530" i="1" s="1"/>
  <c r="AO1531" i="1" s="1"/>
  <c r="AO1532" i="1" s="1"/>
  <c r="AO1533" i="1" s="1"/>
  <c r="AO1534" i="1" s="1"/>
  <c r="AO1535" i="1" s="1"/>
  <c r="L1529" i="1"/>
  <c r="AU1528" i="1"/>
  <c r="AO1528" i="1"/>
  <c r="M1528" i="1"/>
  <c r="BK1527" i="1"/>
  <c r="BP1527" i="1" s="1"/>
  <c r="BJ1527" i="1"/>
  <c r="BD1527" i="1"/>
  <c r="AX1527" i="1"/>
  <c r="AR1527" i="1"/>
  <c r="AL1527" i="1"/>
  <c r="AB1527" i="1"/>
  <c r="W1527" i="1"/>
  <c r="L1527" i="1"/>
  <c r="M1540" i="1" s="1"/>
  <c r="J1527" i="1"/>
  <c r="Q1527" i="1" s="1"/>
  <c r="BO1523" i="1"/>
  <c r="BN1523" i="1"/>
  <c r="BL1523" i="1"/>
  <c r="BP1523" i="1" s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H1517" i="1"/>
  <c r="G1517" i="1"/>
  <c r="AV1516" i="1"/>
  <c r="AA1516" i="1"/>
  <c r="Y1516" i="1"/>
  <c r="X1516" i="1"/>
  <c r="L1516" i="1"/>
  <c r="G1516" i="1"/>
  <c r="F1516" i="1"/>
  <c r="C1200" i="6" s="1"/>
  <c r="C1203" i="6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N1475" i="1" s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M1488" i="1"/>
  <c r="AE1487" i="1"/>
  <c r="AC1487" i="1"/>
  <c r="U1487" i="1"/>
  <c r="S1487" i="1"/>
  <c r="N1487" i="1"/>
  <c r="K1487" i="1"/>
  <c r="AE1486" i="1"/>
  <c r="AC1486" i="1"/>
  <c r="U1486" i="1"/>
  <c r="S1486" i="1"/>
  <c r="N1486" i="1"/>
  <c r="M1486" i="1"/>
  <c r="K1486" i="1"/>
  <c r="AE1485" i="1"/>
  <c r="AC1485" i="1"/>
  <c r="U1485" i="1"/>
  <c r="S1485" i="1"/>
  <c r="N1485" i="1"/>
  <c r="M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M1483" i="1"/>
  <c r="K1483" i="1"/>
  <c r="D1483" i="1"/>
  <c r="AE1482" i="1"/>
  <c r="AC1482" i="1"/>
  <c r="U1482" i="1"/>
  <c r="S1482" i="1"/>
  <c r="N1482" i="1"/>
  <c r="K1482" i="1"/>
  <c r="AE1481" i="1"/>
  <c r="AC1481" i="1"/>
  <c r="U1481" i="1"/>
  <c r="S1481" i="1"/>
  <c r="N1481" i="1"/>
  <c r="M1481" i="1"/>
  <c r="K1481" i="1"/>
  <c r="AE1480" i="1"/>
  <c r="N1480" i="1"/>
  <c r="L1480" i="1"/>
  <c r="K1480" i="1"/>
  <c r="D1480" i="1"/>
  <c r="AA1479" i="1"/>
  <c r="N1479" i="1"/>
  <c r="N1478" i="1"/>
  <c r="K1478" i="1"/>
  <c r="D1478" i="1"/>
  <c r="N1470" i="1" s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M1475" i="1"/>
  <c r="AE1474" i="1"/>
  <c r="AC1474" i="1"/>
  <c r="U1474" i="1"/>
  <c r="S1474" i="1"/>
  <c r="N1474" i="1"/>
  <c r="AE1473" i="1"/>
  <c r="AC1473" i="1"/>
  <c r="U1473" i="1"/>
  <c r="S1473" i="1"/>
  <c r="N1473" i="1"/>
  <c r="N1472" i="1"/>
  <c r="M1472" i="1"/>
  <c r="I1472" i="1"/>
  <c r="N1471" i="1"/>
  <c r="K1471" i="1"/>
  <c r="K1470" i="1"/>
  <c r="N1469" i="1"/>
  <c r="K1469" i="1"/>
  <c r="AU1468" i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O1468" i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L1468" i="1"/>
  <c r="L1493" i="1" s="1"/>
  <c r="AU1467" i="1"/>
  <c r="AO1467" i="1"/>
  <c r="M1467" i="1"/>
  <c r="BP1466" i="1"/>
  <c r="BM1466" i="1"/>
  <c r="BK1466" i="1"/>
  <c r="BJ1466" i="1"/>
  <c r="AX1466" i="1"/>
  <c r="BD1466" i="1" s="1"/>
  <c r="AR1466" i="1"/>
  <c r="AL1466" i="1"/>
  <c r="AB1466" i="1"/>
  <c r="W1466" i="1"/>
  <c r="Q1466" i="1"/>
  <c r="L1466" i="1"/>
  <c r="M1469" i="1" s="1"/>
  <c r="J1466" i="1"/>
  <c r="BO1462" i="1"/>
  <c r="BN1462" i="1"/>
  <c r="BL1462" i="1"/>
  <c r="BP1462" i="1" s="1"/>
  <c r="BJ1462" i="1"/>
  <c r="H1462" i="1"/>
  <c r="H1523" i="1" s="1"/>
  <c r="G1462" i="1"/>
  <c r="G1523" i="1" s="1"/>
  <c r="G1584" i="1" s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H1456" i="1"/>
  <c r="G1456" i="1"/>
  <c r="AV1455" i="1"/>
  <c r="AA1455" i="1"/>
  <c r="Y1455" i="1"/>
  <c r="L1455" i="1"/>
  <c r="O1430" i="1" s="1"/>
  <c r="G1455" i="1"/>
  <c r="F1455" i="1"/>
  <c r="C1147" i="6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N1414" i="1" s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AO1413" i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AE1412" i="1"/>
  <c r="AC1412" i="1"/>
  <c r="U1412" i="1"/>
  <c r="S1412" i="1"/>
  <c r="N1412" i="1"/>
  <c r="I1411" i="1"/>
  <c r="H1411" i="1"/>
  <c r="H1472" i="1" s="1"/>
  <c r="N1410" i="1"/>
  <c r="K1410" i="1"/>
  <c r="N1409" i="1"/>
  <c r="K1409" i="1"/>
  <c r="H1409" i="1"/>
  <c r="H1470" i="1" s="1"/>
  <c r="H1531" i="1" s="1"/>
  <c r="H1592" i="1" s="1"/>
  <c r="H1653" i="1" s="1"/>
  <c r="H1714" i="1" s="1"/>
  <c r="H1775" i="1" s="1"/>
  <c r="H1836" i="1" s="1"/>
  <c r="AU1408" i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O1408" i="1"/>
  <c r="AO1409" i="1" s="1"/>
  <c r="AO1410" i="1" s="1"/>
  <c r="AO1411" i="1" s="1"/>
  <c r="AO1412" i="1" s="1"/>
  <c r="N1408" i="1"/>
  <c r="K1408" i="1"/>
  <c r="AU1407" i="1"/>
  <c r="L1407" i="1"/>
  <c r="H1407" i="1"/>
  <c r="AU1406" i="1"/>
  <c r="AO1406" i="1"/>
  <c r="AO1407" i="1" s="1"/>
  <c r="M1406" i="1"/>
  <c r="BP1405" i="1"/>
  <c r="BM1405" i="1"/>
  <c r="BK1405" i="1"/>
  <c r="BJ1405" i="1"/>
  <c r="AX1405" i="1"/>
  <c r="BD1405" i="1" s="1"/>
  <c r="AR1405" i="1"/>
  <c r="AL1405" i="1"/>
  <c r="AB1405" i="1"/>
  <c r="W1405" i="1"/>
  <c r="Q1405" i="1"/>
  <c r="L1405" i="1"/>
  <c r="J1405" i="1"/>
  <c r="BO1401" i="1"/>
  <c r="BN1401" i="1"/>
  <c r="BL1401" i="1"/>
  <c r="BP1401" i="1" s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Y1395" i="1"/>
  <c r="L1395" i="1"/>
  <c r="K1395" i="1"/>
  <c r="G1395" i="1"/>
  <c r="H1395" i="1" s="1"/>
  <c r="AV1394" i="1"/>
  <c r="AA1394" i="1"/>
  <c r="Y1394" i="1"/>
  <c r="X1394" i="1"/>
  <c r="L1394" i="1"/>
  <c r="O1369" i="1" s="1"/>
  <c r="G1394" i="1"/>
  <c r="F1394" i="1"/>
  <c r="C1094" i="6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L1371" i="1"/>
  <c r="AE1370" i="1"/>
  <c r="AC1370" i="1"/>
  <c r="S1370" i="1"/>
  <c r="AE1369" i="1"/>
  <c r="AC1369" i="1"/>
  <c r="U1369" i="1"/>
  <c r="S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M1361" i="1"/>
  <c r="K1361" i="1"/>
  <c r="D1361" i="1"/>
  <c r="AE1360" i="1"/>
  <c r="AC1360" i="1"/>
  <c r="U1360" i="1"/>
  <c r="S1360" i="1"/>
  <c r="N1360" i="1"/>
  <c r="M1360" i="1"/>
  <c r="K1360" i="1"/>
  <c r="AE1359" i="1"/>
  <c r="AC1359" i="1"/>
  <c r="U1359" i="1"/>
  <c r="S1359" i="1"/>
  <c r="N1359" i="1"/>
  <c r="M1359" i="1"/>
  <c r="K1359" i="1"/>
  <c r="AE1358" i="1"/>
  <c r="N1358" i="1"/>
  <c r="L1358" i="1"/>
  <c r="K1358" i="1"/>
  <c r="D1358" i="1"/>
  <c r="AA1357" i="1"/>
  <c r="N1357" i="1"/>
  <c r="AO1356" i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N1350" i="1"/>
  <c r="M1350" i="1"/>
  <c r="I1350" i="1"/>
  <c r="N1349" i="1"/>
  <c r="K1349" i="1"/>
  <c r="K1348" i="1"/>
  <c r="N1347" i="1"/>
  <c r="K1347" i="1"/>
  <c r="L1346" i="1"/>
  <c r="AU1345" i="1"/>
  <c r="AU1346" i="1" s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O1345" i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M1345" i="1"/>
  <c r="BK1344" i="1"/>
  <c r="BP1344" i="1" s="1"/>
  <c r="BJ1344" i="1"/>
  <c r="AX1344" i="1"/>
  <c r="BD1344" i="1" s="1"/>
  <c r="AR1344" i="1"/>
  <c r="AL1344" i="1"/>
  <c r="AB1344" i="1"/>
  <c r="W1344" i="1"/>
  <c r="L1344" i="1"/>
  <c r="M1362" i="1" s="1"/>
  <c r="J1344" i="1"/>
  <c r="Q1344" i="1" s="1"/>
  <c r="BP1340" i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Y1334" i="1"/>
  <c r="L1334" i="1"/>
  <c r="K1334" i="1"/>
  <c r="H1334" i="1"/>
  <c r="G1334" i="1"/>
  <c r="AV1333" i="1"/>
  <c r="AA1333" i="1"/>
  <c r="Y1333" i="1"/>
  <c r="X1333" i="1"/>
  <c r="L1333" i="1"/>
  <c r="G1333" i="1"/>
  <c r="F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M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N1289" i="1" s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N1287" i="1" s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E1291" i="1"/>
  <c r="AC1291" i="1"/>
  <c r="U1291" i="1"/>
  <c r="S1291" i="1"/>
  <c r="N1291" i="1"/>
  <c r="AE1290" i="1"/>
  <c r="AC1290" i="1"/>
  <c r="U1290" i="1"/>
  <c r="S1290" i="1"/>
  <c r="N1290" i="1"/>
  <c r="M1290" i="1"/>
  <c r="M1289" i="1"/>
  <c r="I1289" i="1"/>
  <c r="N1288" i="1"/>
  <c r="K1288" i="1"/>
  <c r="K1287" i="1"/>
  <c r="N1286" i="1"/>
  <c r="K1286" i="1"/>
  <c r="AU1285" i="1"/>
  <c r="AU1286" i="1" s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285" i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L1285" i="1"/>
  <c r="AU1284" i="1"/>
  <c r="AO1284" i="1"/>
  <c r="M1284" i="1"/>
  <c r="BK1283" i="1"/>
  <c r="BM1283" i="1" s="1"/>
  <c r="BJ1283" i="1"/>
  <c r="BD1283" i="1"/>
  <c r="AX1283" i="1"/>
  <c r="AR1283" i="1"/>
  <c r="AL1283" i="1"/>
  <c r="AB1283" i="1"/>
  <c r="W1283" i="1"/>
  <c r="Q1283" i="1"/>
  <c r="L1283" i="1"/>
  <c r="M1300" i="1" s="1"/>
  <c r="J1283" i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Y1273" i="1"/>
  <c r="L1273" i="1"/>
  <c r="K1273" i="1"/>
  <c r="G1273" i="1"/>
  <c r="H1273" i="1" s="1"/>
  <c r="AV1272" i="1"/>
  <c r="AA1272" i="1"/>
  <c r="L1272" i="1"/>
  <c r="G1272" i="1"/>
  <c r="F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N1227" i="1" s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U1244" i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U1240" i="1"/>
  <c r="AU1241" i="1" s="1"/>
  <c r="AU1242" i="1" s="1"/>
  <c r="AU1243" i="1" s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N1226" i="1" s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E1229" i="1"/>
  <c r="AC1229" i="1"/>
  <c r="U1229" i="1"/>
  <c r="S1229" i="1"/>
  <c r="N1229" i="1"/>
  <c r="N1228" i="1"/>
  <c r="I1228" i="1"/>
  <c r="K1227" i="1"/>
  <c r="K1226" i="1"/>
  <c r="N1225" i="1"/>
  <c r="K1225" i="1"/>
  <c r="AU1224" i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L1224" i="1"/>
  <c r="AU1223" i="1"/>
  <c r="AO1223" i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M1223" i="1"/>
  <c r="BK1222" i="1"/>
  <c r="BJ1222" i="1"/>
  <c r="AX1222" i="1"/>
  <c r="BD1222" i="1" s="1"/>
  <c r="AR1222" i="1"/>
  <c r="AL1222" i="1"/>
  <c r="AB1222" i="1"/>
  <c r="W1222" i="1"/>
  <c r="Q1222" i="1"/>
  <c r="L1222" i="1"/>
  <c r="J1222" i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L1212" i="1"/>
  <c r="C1168" i="2" s="1"/>
  <c r="K1212" i="1"/>
  <c r="G1212" i="1"/>
  <c r="Y1212" i="1" s="1"/>
  <c r="AV1211" i="1"/>
  <c r="AA1211" i="1"/>
  <c r="Y1211" i="1"/>
  <c r="X1211" i="1"/>
  <c r="L1211" i="1"/>
  <c r="C1169" i="2" s="1"/>
  <c r="G1211" i="1"/>
  <c r="F1211" i="1"/>
  <c r="C988" i="6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N1170" i="1" s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E1189" i="1"/>
  <c r="AC1189" i="1"/>
  <c r="U1189" i="1"/>
  <c r="S1189" i="1"/>
  <c r="AE1188" i="1"/>
  <c r="AC1188" i="1"/>
  <c r="U1188" i="1"/>
  <c r="S1188" i="1"/>
  <c r="L1188" i="1"/>
  <c r="AE1187" i="1"/>
  <c r="AC1187" i="1"/>
  <c r="S1187" i="1"/>
  <c r="AE1186" i="1"/>
  <c r="AC1186" i="1"/>
  <c r="U1186" i="1"/>
  <c r="S1186" i="1"/>
  <c r="O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M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U1179" i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C1179" i="1"/>
  <c r="AA1179" i="1"/>
  <c r="U1179" i="1"/>
  <c r="S1179" i="1"/>
  <c r="N1179" i="1"/>
  <c r="M1179" i="1"/>
  <c r="K1179" i="1"/>
  <c r="AE1178" i="1"/>
  <c r="AC1178" i="1"/>
  <c r="U1178" i="1"/>
  <c r="S1178" i="1"/>
  <c r="N1178" i="1"/>
  <c r="M1178" i="1"/>
  <c r="K1178" i="1"/>
  <c r="D1178" i="1"/>
  <c r="AE1177" i="1"/>
  <c r="AC1177" i="1"/>
  <c r="U1177" i="1"/>
  <c r="S1177" i="1"/>
  <c r="N1177" i="1"/>
  <c r="M1177" i="1"/>
  <c r="K1177" i="1"/>
  <c r="AE1176" i="1"/>
  <c r="AC1176" i="1"/>
  <c r="U1176" i="1"/>
  <c r="S1176" i="1"/>
  <c r="N1176" i="1"/>
  <c r="M1176" i="1"/>
  <c r="K1176" i="1"/>
  <c r="AE1175" i="1"/>
  <c r="N1175" i="1"/>
  <c r="M1175" i="1"/>
  <c r="L1175" i="1"/>
  <c r="K1175" i="1"/>
  <c r="D1175" i="1"/>
  <c r="AA1174" i="1"/>
  <c r="N1174" i="1"/>
  <c r="N1173" i="1"/>
  <c r="M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AE1169" i="1"/>
  <c r="AC1169" i="1"/>
  <c r="U1169" i="1"/>
  <c r="S1169" i="1"/>
  <c r="N1169" i="1"/>
  <c r="M1169" i="1"/>
  <c r="AE1168" i="1"/>
  <c r="AC1168" i="1"/>
  <c r="U1168" i="1"/>
  <c r="S1168" i="1"/>
  <c r="N1168" i="1"/>
  <c r="M1168" i="1"/>
  <c r="N1167" i="1"/>
  <c r="M1167" i="1"/>
  <c r="I1167" i="1"/>
  <c r="M1166" i="1"/>
  <c r="K1166" i="1"/>
  <c r="N1165" i="1"/>
  <c r="K1165" i="1"/>
  <c r="N1164" i="1"/>
  <c r="M1164" i="1"/>
  <c r="K1164" i="1"/>
  <c r="AO1163" i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L1163" i="1"/>
  <c r="AU1162" i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O1162" i="1"/>
  <c r="M1162" i="1"/>
  <c r="BP1161" i="1"/>
  <c r="BK1161" i="1"/>
  <c r="BM1161" i="1" s="1"/>
  <c r="BJ1161" i="1"/>
  <c r="AX1161" i="1"/>
  <c r="BD1161" i="1" s="1"/>
  <c r="AR1161" i="1"/>
  <c r="AL1161" i="1"/>
  <c r="AB1161" i="1"/>
  <c r="W1161" i="1"/>
  <c r="L1161" i="1"/>
  <c r="M1172" i="1" s="1"/>
  <c r="J1161" i="1"/>
  <c r="Q1161" i="1" s="1"/>
  <c r="BP1157" i="1"/>
  <c r="BO1157" i="1"/>
  <c r="BN1157" i="1"/>
  <c r="BL1157" i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L1151" i="1"/>
  <c r="C1107" i="2" s="1"/>
  <c r="K1151" i="1"/>
  <c r="G1151" i="1"/>
  <c r="H1151" i="1" s="1"/>
  <c r="AV1150" i="1"/>
  <c r="AA1150" i="1"/>
  <c r="Y1150" i="1"/>
  <c r="X1150" i="1"/>
  <c r="L1150" i="1"/>
  <c r="C1108" i="2" s="1"/>
  <c r="G1150" i="1"/>
  <c r="F1150" i="1"/>
  <c r="C935" i="6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M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N1104" i="1" s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E1108" i="1"/>
  <c r="AC1108" i="1"/>
  <c r="U1108" i="1"/>
  <c r="S1108" i="1"/>
  <c r="N1108" i="1"/>
  <c r="AE1107" i="1"/>
  <c r="AC1107" i="1"/>
  <c r="U1107" i="1"/>
  <c r="S1107" i="1"/>
  <c r="N1107" i="1"/>
  <c r="I1106" i="1"/>
  <c r="N1105" i="1"/>
  <c r="K1105" i="1"/>
  <c r="K1104" i="1"/>
  <c r="AO1103" i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N1103" i="1"/>
  <c r="K1103" i="1"/>
  <c r="AU1102" i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L1102" i="1"/>
  <c r="AU1101" i="1"/>
  <c r="AO1101" i="1"/>
  <c r="AO1102" i="1" s="1"/>
  <c r="M1101" i="1"/>
  <c r="BK1100" i="1"/>
  <c r="BJ1100" i="1"/>
  <c r="AX1100" i="1"/>
  <c r="BD1100" i="1" s="1"/>
  <c r="AR1100" i="1"/>
  <c r="AL1100" i="1"/>
  <c r="AB1100" i="1"/>
  <c r="W1100" i="1"/>
  <c r="Q1100" i="1"/>
  <c r="L1100" i="1"/>
  <c r="M1113" i="1" s="1"/>
  <c r="J1100" i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C1046" i="2" s="1"/>
  <c r="K1090" i="1"/>
  <c r="G1090" i="1"/>
  <c r="H1090" i="1" s="1"/>
  <c r="AV1089" i="1"/>
  <c r="AA1089" i="1"/>
  <c r="Y1089" i="1"/>
  <c r="X1089" i="1"/>
  <c r="L1089" i="1"/>
  <c r="C1047" i="2" s="1"/>
  <c r="G1089" i="1"/>
  <c r="F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O1067" i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O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N1045" i="1" s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M1051" i="1"/>
  <c r="K1051" i="1"/>
  <c r="D1051" i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AE1046" i="1"/>
  <c r="AC1046" i="1"/>
  <c r="U1046" i="1"/>
  <c r="S1046" i="1"/>
  <c r="N1046" i="1"/>
  <c r="AU1045" i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I1045" i="1"/>
  <c r="N1044" i="1"/>
  <c r="K1044" i="1"/>
  <c r="N1043" i="1"/>
  <c r="K1043" i="1"/>
  <c r="N1042" i="1"/>
  <c r="K1042" i="1"/>
  <c r="AU1041" i="1"/>
  <c r="AU1042" i="1" s="1"/>
  <c r="AU1043" i="1" s="1"/>
  <c r="AU1044" i="1" s="1"/>
  <c r="L1041" i="1"/>
  <c r="AU1040" i="1"/>
  <c r="AO1040" i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M1040" i="1"/>
  <c r="BK1039" i="1"/>
  <c r="BJ1039" i="1"/>
  <c r="AX1039" i="1"/>
  <c r="BD1039" i="1" s="1"/>
  <c r="AR1039" i="1"/>
  <c r="AL1039" i="1"/>
  <c r="AB1039" i="1"/>
  <c r="W1039" i="1"/>
  <c r="L1039" i="1"/>
  <c r="M1047" i="1" s="1"/>
  <c r="J1039" i="1"/>
  <c r="Q1039" i="1" s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Y1029" i="1"/>
  <c r="L1029" i="1"/>
  <c r="C985" i="2" s="1"/>
  <c r="K1029" i="1"/>
  <c r="H1029" i="1"/>
  <c r="G1029" i="1"/>
  <c r="AV1028" i="1"/>
  <c r="AA1028" i="1"/>
  <c r="X1028" i="1"/>
  <c r="L1028" i="1"/>
  <c r="C986" i="2" s="1"/>
  <c r="G1028" i="1"/>
  <c r="Y1028" i="1" s="1"/>
  <c r="F1028" i="1"/>
  <c r="C776" i="6" s="1"/>
  <c r="C779" i="6" s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AE1002" i="1"/>
  <c r="AC1002" i="1"/>
  <c r="U1002" i="1"/>
  <c r="S1002" i="1"/>
  <c r="AE1001" i="1"/>
  <c r="AC1001" i="1"/>
  <c r="U1001" i="1"/>
  <c r="AU1000" i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E1000" i="1"/>
  <c r="AC1000" i="1"/>
  <c r="U1000" i="1"/>
  <c r="S1000" i="1"/>
  <c r="N1000" i="1"/>
  <c r="M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M991" i="1"/>
  <c r="N990" i="1"/>
  <c r="M990" i="1"/>
  <c r="K990" i="1"/>
  <c r="D990" i="1"/>
  <c r="AE989" i="1"/>
  <c r="AC989" i="1"/>
  <c r="U989" i="1"/>
  <c r="S989" i="1"/>
  <c r="N989" i="1"/>
  <c r="M989" i="1"/>
  <c r="K989" i="1"/>
  <c r="AE988" i="1"/>
  <c r="AC988" i="1"/>
  <c r="U988" i="1"/>
  <c r="S988" i="1"/>
  <c r="N988" i="1"/>
  <c r="M988" i="1"/>
  <c r="K988" i="1"/>
  <c r="AE987" i="1"/>
  <c r="AC987" i="1"/>
  <c r="U987" i="1"/>
  <c r="S987" i="1"/>
  <c r="N987" i="1"/>
  <c r="M987" i="1"/>
  <c r="AE986" i="1"/>
  <c r="AC986" i="1"/>
  <c r="U986" i="1"/>
  <c r="S986" i="1"/>
  <c r="N986" i="1"/>
  <c r="M986" i="1"/>
  <c r="AU985" i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E985" i="1"/>
  <c r="AC985" i="1"/>
  <c r="U985" i="1"/>
  <c r="S985" i="1"/>
  <c r="N985" i="1"/>
  <c r="M985" i="1"/>
  <c r="N984" i="1"/>
  <c r="M984" i="1"/>
  <c r="I984" i="1"/>
  <c r="N983" i="1"/>
  <c r="K983" i="1"/>
  <c r="N982" i="1"/>
  <c r="M982" i="1"/>
  <c r="K982" i="1"/>
  <c r="N981" i="1"/>
  <c r="M981" i="1"/>
  <c r="K981" i="1"/>
  <c r="AO980" i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L980" i="1"/>
  <c r="AU979" i="1"/>
  <c r="AU980" i="1" s="1"/>
  <c r="AU981" i="1" s="1"/>
  <c r="AU982" i="1" s="1"/>
  <c r="AU983" i="1" s="1"/>
  <c r="AU984" i="1" s="1"/>
  <c r="AO979" i="1"/>
  <c r="M979" i="1"/>
  <c r="BP978" i="1"/>
  <c r="BM978" i="1"/>
  <c r="BK978" i="1"/>
  <c r="BJ978" i="1"/>
  <c r="BD978" i="1"/>
  <c r="AX978" i="1"/>
  <c r="AR978" i="1"/>
  <c r="AL978" i="1"/>
  <c r="AB978" i="1"/>
  <c r="W978" i="1"/>
  <c r="N978" i="1"/>
  <c r="O1005" i="1" s="1"/>
  <c r="L978" i="1"/>
  <c r="J978" i="1"/>
  <c r="Q978" i="1" s="1"/>
  <c r="BP974" i="1"/>
  <c r="BO974" i="1"/>
  <c r="BN974" i="1"/>
  <c r="BL974" i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C924" i="2" s="1"/>
  <c r="K968" i="1"/>
  <c r="G968" i="1"/>
  <c r="AV967" i="1"/>
  <c r="AA967" i="1"/>
  <c r="X967" i="1"/>
  <c r="L967" i="1"/>
  <c r="G967" i="1"/>
  <c r="Y967" i="1" s="1"/>
  <c r="F967" i="1"/>
  <c r="C723" i="6" s="1"/>
  <c r="C726" i="6" s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N922" i="1" s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M938" i="1"/>
  <c r="K938" i="1"/>
  <c r="AE937" i="1"/>
  <c r="AC937" i="1"/>
  <c r="U937" i="1"/>
  <c r="S937" i="1"/>
  <c r="N937" i="1"/>
  <c r="M937" i="1"/>
  <c r="K937" i="1"/>
  <c r="AE936" i="1"/>
  <c r="AC936" i="1"/>
  <c r="U936" i="1"/>
  <c r="S936" i="1"/>
  <c r="N936" i="1"/>
  <c r="M936" i="1"/>
  <c r="K936" i="1"/>
  <c r="AV935" i="1"/>
  <c r="AC935" i="1"/>
  <c r="AA935" i="1"/>
  <c r="U935" i="1"/>
  <c r="S935" i="1"/>
  <c r="N935" i="1"/>
  <c r="M935" i="1"/>
  <c r="K935" i="1"/>
  <c r="AE934" i="1"/>
  <c r="AC934" i="1"/>
  <c r="U934" i="1"/>
  <c r="S934" i="1"/>
  <c r="N934" i="1"/>
  <c r="M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N929" i="1"/>
  <c r="K929" i="1"/>
  <c r="D929" i="1"/>
  <c r="N921" i="1" s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M922" i="1"/>
  <c r="K922" i="1"/>
  <c r="K921" i="1"/>
  <c r="H921" i="1"/>
  <c r="C955" i="2" s="1"/>
  <c r="AO920" i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N920" i="1"/>
  <c r="K920" i="1"/>
  <c r="AU919" i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L919" i="1"/>
  <c r="H919" i="1"/>
  <c r="C954" i="2" s="1"/>
  <c r="AU918" i="1"/>
  <c r="AO918" i="1"/>
  <c r="AO919" i="1" s="1"/>
  <c r="M918" i="1"/>
  <c r="BK917" i="1"/>
  <c r="BP917" i="1" s="1"/>
  <c r="BJ917" i="1"/>
  <c r="BD917" i="1"/>
  <c r="AX917" i="1"/>
  <c r="AR917" i="1"/>
  <c r="AL917" i="1"/>
  <c r="AB917" i="1"/>
  <c r="W917" i="1"/>
  <c r="L917" i="1"/>
  <c r="M920" i="1" s="1"/>
  <c r="J917" i="1"/>
  <c r="Q917" i="1" s="1"/>
  <c r="BO913" i="1"/>
  <c r="BN913" i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C863" i="2" s="1"/>
  <c r="K907" i="1"/>
  <c r="H907" i="1"/>
  <c r="G907" i="1"/>
  <c r="AV906" i="1"/>
  <c r="AA906" i="1"/>
  <c r="L906" i="1"/>
  <c r="C864" i="2" s="1"/>
  <c r="G906" i="1"/>
  <c r="F906" i="1"/>
  <c r="C671" i="6" s="1"/>
  <c r="C674" i="6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M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M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M873" i="1"/>
  <c r="K873" i="1"/>
  <c r="D873" i="1"/>
  <c r="AE872" i="1"/>
  <c r="AC872" i="1"/>
  <c r="U872" i="1"/>
  <c r="S872" i="1"/>
  <c r="N872" i="1"/>
  <c r="M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U869" i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A869" i="1"/>
  <c r="N869" i="1"/>
  <c r="M869" i="1"/>
  <c r="N868" i="1"/>
  <c r="M868" i="1"/>
  <c r="K868" i="1"/>
  <c r="D868" i="1"/>
  <c r="AE867" i="1"/>
  <c r="AC867" i="1"/>
  <c r="U867" i="1"/>
  <c r="S867" i="1"/>
  <c r="N867" i="1"/>
  <c r="M867" i="1"/>
  <c r="K867" i="1"/>
  <c r="AE866" i="1"/>
  <c r="AC866" i="1"/>
  <c r="U866" i="1"/>
  <c r="S866" i="1"/>
  <c r="N866" i="1"/>
  <c r="M866" i="1"/>
  <c r="K866" i="1"/>
  <c r="AE865" i="1"/>
  <c r="AC865" i="1"/>
  <c r="U865" i="1"/>
  <c r="S865" i="1"/>
  <c r="N865" i="1"/>
  <c r="M865" i="1"/>
  <c r="AE864" i="1"/>
  <c r="AC864" i="1"/>
  <c r="U864" i="1"/>
  <c r="S864" i="1"/>
  <c r="N864" i="1"/>
  <c r="M864" i="1"/>
  <c r="AE863" i="1"/>
  <c r="AC863" i="1"/>
  <c r="U863" i="1"/>
  <c r="S863" i="1"/>
  <c r="N863" i="1"/>
  <c r="M863" i="1"/>
  <c r="N862" i="1"/>
  <c r="I862" i="1"/>
  <c r="AO861" i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N861" i="1"/>
  <c r="M861" i="1"/>
  <c r="K861" i="1"/>
  <c r="N860" i="1"/>
  <c r="M860" i="1"/>
  <c r="K860" i="1"/>
  <c r="AU859" i="1"/>
  <c r="AU860" i="1" s="1"/>
  <c r="AU861" i="1" s="1"/>
  <c r="AU862" i="1" s="1"/>
  <c r="AU863" i="1" s="1"/>
  <c r="AU864" i="1" s="1"/>
  <c r="AU865" i="1" s="1"/>
  <c r="AU866" i="1" s="1"/>
  <c r="AU867" i="1" s="1"/>
  <c r="AU868" i="1" s="1"/>
  <c r="N859" i="1"/>
  <c r="K859" i="1"/>
  <c r="AU858" i="1"/>
  <c r="L858" i="1"/>
  <c r="AU857" i="1"/>
  <c r="AO857" i="1"/>
  <c r="AO858" i="1" s="1"/>
  <c r="AO859" i="1" s="1"/>
  <c r="AO860" i="1" s="1"/>
  <c r="M857" i="1"/>
  <c r="BP856" i="1"/>
  <c r="BM856" i="1"/>
  <c r="BK856" i="1"/>
  <c r="BJ856" i="1"/>
  <c r="AX856" i="1"/>
  <c r="BD856" i="1" s="1"/>
  <c r="AR856" i="1"/>
  <c r="AL856" i="1"/>
  <c r="AB856" i="1"/>
  <c r="W856" i="1"/>
  <c r="N856" i="1"/>
  <c r="L856" i="1"/>
  <c r="M874" i="1" s="1"/>
  <c r="J856" i="1"/>
  <c r="Q856" i="1" s="1"/>
  <c r="BO852" i="1"/>
  <c r="BN852" i="1"/>
  <c r="BL852" i="1"/>
  <c r="BP852" i="1" s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Y846" i="1"/>
  <c r="L846" i="1"/>
  <c r="C802" i="2" s="1"/>
  <c r="K846" i="1"/>
  <c r="H846" i="1"/>
  <c r="G846" i="1"/>
  <c r="AV845" i="1"/>
  <c r="AA845" i="1"/>
  <c r="X845" i="1"/>
  <c r="L845" i="1"/>
  <c r="G845" i="1"/>
  <c r="Y845" i="1" s="1"/>
  <c r="F845" i="1"/>
  <c r="C619" i="6" s="1"/>
  <c r="C622" i="6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O812" i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M811" i="1"/>
  <c r="K811" i="1"/>
  <c r="AE810" i="1"/>
  <c r="AC810" i="1"/>
  <c r="U810" i="1"/>
  <c r="S810" i="1"/>
  <c r="N810" i="1"/>
  <c r="M810" i="1"/>
  <c r="K810" i="1"/>
  <c r="AE809" i="1"/>
  <c r="N809" i="1"/>
  <c r="L809" i="1"/>
  <c r="K809" i="1"/>
  <c r="D809" i="1"/>
  <c r="AU808" i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A808" i="1"/>
  <c r="N808" i="1"/>
  <c r="N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E803" i="1"/>
  <c r="AC803" i="1"/>
  <c r="U803" i="1"/>
  <c r="S803" i="1"/>
  <c r="N803" i="1"/>
  <c r="AE802" i="1"/>
  <c r="AC802" i="1"/>
  <c r="U802" i="1"/>
  <c r="S802" i="1"/>
  <c r="N802" i="1"/>
  <c r="N801" i="1"/>
  <c r="M801" i="1"/>
  <c r="I801" i="1"/>
  <c r="N800" i="1"/>
  <c r="K800" i="1"/>
  <c r="N799" i="1"/>
  <c r="K799" i="1"/>
  <c r="N798" i="1"/>
  <c r="M798" i="1"/>
  <c r="K798" i="1"/>
  <c r="AO797" i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L797" i="1"/>
  <c r="AU796" i="1"/>
  <c r="AU797" i="1" s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O796" i="1"/>
  <c r="M796" i="1"/>
  <c r="BP795" i="1"/>
  <c r="BK795" i="1"/>
  <c r="BM795" i="1" s="1"/>
  <c r="BJ795" i="1"/>
  <c r="BD795" i="1"/>
  <c r="AX795" i="1"/>
  <c r="AR795" i="1"/>
  <c r="AL795" i="1"/>
  <c r="AB795" i="1"/>
  <c r="W795" i="1"/>
  <c r="L795" i="1"/>
  <c r="M807" i="1" s="1"/>
  <c r="J795" i="1"/>
  <c r="Q795" i="1" s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C741" i="2" s="1"/>
  <c r="K785" i="1"/>
  <c r="G785" i="1"/>
  <c r="AV784" i="1"/>
  <c r="AA784" i="1"/>
  <c r="Y784" i="1"/>
  <c r="L784" i="1"/>
  <c r="C742" i="2" s="1"/>
  <c r="G784" i="1"/>
  <c r="F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M748" i="1"/>
  <c r="L748" i="1"/>
  <c r="K748" i="1"/>
  <c r="D748" i="1"/>
  <c r="AA747" i="1"/>
  <c r="N747" i="1"/>
  <c r="M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U743" i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E743" i="1"/>
  <c r="AC743" i="1"/>
  <c r="U743" i="1"/>
  <c r="S743" i="1"/>
  <c r="N743" i="1"/>
  <c r="AE742" i="1"/>
  <c r="AC742" i="1"/>
  <c r="U742" i="1"/>
  <c r="S742" i="1"/>
  <c r="N742" i="1"/>
  <c r="AO741" i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E741" i="1"/>
  <c r="AC741" i="1"/>
  <c r="U741" i="1"/>
  <c r="S741" i="1"/>
  <c r="N741" i="1"/>
  <c r="N740" i="1"/>
  <c r="I740" i="1"/>
  <c r="N739" i="1"/>
  <c r="M739" i="1"/>
  <c r="K739" i="1"/>
  <c r="N738" i="1"/>
  <c r="K738" i="1"/>
  <c r="AO737" i="1"/>
  <c r="AO738" i="1" s="1"/>
  <c r="AO739" i="1" s="1"/>
  <c r="AO740" i="1" s="1"/>
  <c r="N737" i="1"/>
  <c r="M737" i="1"/>
  <c r="K737" i="1"/>
  <c r="AO736" i="1"/>
  <c r="L736" i="1"/>
  <c r="AU735" i="1"/>
  <c r="AU736" i="1" s="1"/>
  <c r="AU737" i="1" s="1"/>
  <c r="AU738" i="1" s="1"/>
  <c r="AU739" i="1" s="1"/>
  <c r="AU740" i="1" s="1"/>
  <c r="AU741" i="1" s="1"/>
  <c r="AU742" i="1" s="1"/>
  <c r="AO735" i="1"/>
  <c r="M735" i="1"/>
  <c r="M742" i="1" s="1"/>
  <c r="BP734" i="1"/>
  <c r="BM734" i="1"/>
  <c r="BK734" i="1"/>
  <c r="BJ734" i="1"/>
  <c r="BD734" i="1"/>
  <c r="AX734" i="1"/>
  <c r="AR734" i="1"/>
  <c r="AL734" i="1"/>
  <c r="AB734" i="1"/>
  <c r="W734" i="1"/>
  <c r="L734" i="1"/>
  <c r="J734" i="1"/>
  <c r="Q734" i="1" s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C680" i="2" s="1"/>
  <c r="K724" i="1"/>
  <c r="H724" i="1"/>
  <c r="G724" i="1"/>
  <c r="AV723" i="1"/>
  <c r="AA723" i="1"/>
  <c r="Y723" i="1"/>
  <c r="L723" i="1"/>
  <c r="C681" i="2" s="1"/>
  <c r="G723" i="1"/>
  <c r="F723" i="1"/>
  <c r="C515" i="6" s="1"/>
  <c r="C518" i="6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O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M686" i="1"/>
  <c r="N685" i="1"/>
  <c r="K685" i="1"/>
  <c r="D685" i="1"/>
  <c r="N677" i="1" s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N679" i="1"/>
  <c r="I679" i="1"/>
  <c r="N678" i="1"/>
  <c r="M678" i="1"/>
  <c r="K678" i="1"/>
  <c r="K677" i="1"/>
  <c r="N676" i="1"/>
  <c r="K676" i="1"/>
  <c r="AU675" i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O675" i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L675" i="1"/>
  <c r="AU674" i="1"/>
  <c r="AO674" i="1"/>
  <c r="M674" i="1"/>
  <c r="BK673" i="1"/>
  <c r="BP673" i="1" s="1"/>
  <c r="BJ673" i="1"/>
  <c r="BD673" i="1"/>
  <c r="AX673" i="1"/>
  <c r="AR673" i="1"/>
  <c r="AL673" i="1"/>
  <c r="AB673" i="1"/>
  <c r="W673" i="1"/>
  <c r="L673" i="1"/>
  <c r="M687" i="1" s="1"/>
  <c r="J673" i="1"/>
  <c r="Q673" i="1" s="1"/>
  <c r="BP669" i="1"/>
  <c r="BO669" i="1"/>
  <c r="BN669" i="1"/>
  <c r="BL669" i="1"/>
  <c r="F662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C619" i="2" s="1"/>
  <c r="K663" i="1"/>
  <c r="G663" i="1"/>
  <c r="H663" i="1" s="1"/>
  <c r="AV662" i="1"/>
  <c r="AA662" i="1"/>
  <c r="Y662" i="1"/>
  <c r="L662" i="1"/>
  <c r="C620" i="2" s="1"/>
  <c r="G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O641" i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M625" i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N621" i="1"/>
  <c r="AE620" i="1"/>
  <c r="AC620" i="1"/>
  <c r="U620" i="1"/>
  <c r="S620" i="1"/>
  <c r="N620" i="1"/>
  <c r="AE619" i="1"/>
  <c r="AC619" i="1"/>
  <c r="U619" i="1"/>
  <c r="S619" i="1"/>
  <c r="N619" i="1"/>
  <c r="AO618" i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N618" i="1"/>
  <c r="I618" i="1"/>
  <c r="N617" i="1"/>
  <c r="K617" i="1"/>
  <c r="K616" i="1"/>
  <c r="N615" i="1"/>
  <c r="K615" i="1"/>
  <c r="AU614" i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O614" i="1"/>
  <c r="AO615" i="1" s="1"/>
  <c r="AO616" i="1" s="1"/>
  <c r="AO617" i="1" s="1"/>
  <c r="L614" i="1"/>
  <c r="AU613" i="1"/>
  <c r="AO613" i="1"/>
  <c r="M613" i="1"/>
  <c r="BK612" i="1"/>
  <c r="BP612" i="1" s="1"/>
  <c r="BJ612" i="1"/>
  <c r="BD612" i="1"/>
  <c r="AX612" i="1"/>
  <c r="AR612" i="1"/>
  <c r="AL612" i="1"/>
  <c r="AB612" i="1"/>
  <c r="W612" i="1"/>
  <c r="L612" i="1"/>
  <c r="M617" i="1" s="1"/>
  <c r="J612" i="1"/>
  <c r="Q612" i="1" s="1"/>
  <c r="BP608" i="1"/>
  <c r="BO608" i="1"/>
  <c r="BN608" i="1"/>
  <c r="BL608" i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C558" i="2" s="1"/>
  <c r="K602" i="1"/>
  <c r="G602" i="1"/>
  <c r="AV601" i="1"/>
  <c r="AA601" i="1"/>
  <c r="Y601" i="1"/>
  <c r="L601" i="1"/>
  <c r="C559" i="2" s="1"/>
  <c r="G601" i="1"/>
  <c r="F601" i="1"/>
  <c r="C411" i="6" s="1"/>
  <c r="C414" i="6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AO579" i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N555" i="1" s="1"/>
  <c r="AE562" i="1"/>
  <c r="AC562" i="1"/>
  <c r="U562" i="1"/>
  <c r="S562" i="1"/>
  <c r="N562" i="1"/>
  <c r="M562" i="1"/>
  <c r="K562" i="1"/>
  <c r="AE561" i="1"/>
  <c r="AC561" i="1"/>
  <c r="U561" i="1"/>
  <c r="S561" i="1"/>
  <c r="N561" i="1"/>
  <c r="M561" i="1"/>
  <c r="K561" i="1"/>
  <c r="AE560" i="1"/>
  <c r="AC560" i="1"/>
  <c r="U560" i="1"/>
  <c r="S560" i="1"/>
  <c r="N560" i="1"/>
  <c r="M560" i="1"/>
  <c r="AE559" i="1"/>
  <c r="AC559" i="1"/>
  <c r="U559" i="1"/>
  <c r="S559" i="1"/>
  <c r="N559" i="1"/>
  <c r="AE558" i="1"/>
  <c r="AC558" i="1"/>
  <c r="U558" i="1"/>
  <c r="S558" i="1"/>
  <c r="N558" i="1"/>
  <c r="N557" i="1"/>
  <c r="I557" i="1"/>
  <c r="N556" i="1"/>
  <c r="K556" i="1"/>
  <c r="M555" i="1"/>
  <c r="K555" i="1"/>
  <c r="N554" i="1"/>
  <c r="K554" i="1"/>
  <c r="AU553" i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O553" i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L553" i="1"/>
  <c r="AU552" i="1"/>
  <c r="AO552" i="1"/>
  <c r="M552" i="1"/>
  <c r="BK551" i="1"/>
  <c r="BP551" i="1" s="1"/>
  <c r="BJ551" i="1"/>
  <c r="AX551" i="1"/>
  <c r="BD551" i="1" s="1"/>
  <c r="AR551" i="1"/>
  <c r="AL551" i="1"/>
  <c r="AB551" i="1"/>
  <c r="W551" i="1"/>
  <c r="L551" i="1"/>
  <c r="J551" i="1"/>
  <c r="Q551" i="1" s="1"/>
  <c r="BO547" i="1"/>
  <c r="BN547" i="1"/>
  <c r="BL547" i="1"/>
  <c r="BP547" i="1" s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C497" i="2" s="1"/>
  <c r="K541" i="1"/>
  <c r="H541" i="1"/>
  <c r="G541" i="1"/>
  <c r="AV540" i="1"/>
  <c r="AA540" i="1"/>
  <c r="L540" i="1"/>
  <c r="C498" i="2" s="1"/>
  <c r="G540" i="1"/>
  <c r="Y540" i="1" s="1"/>
  <c r="F540" i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M503" i="1"/>
  <c r="N502" i="1"/>
  <c r="M502" i="1"/>
  <c r="K502" i="1"/>
  <c r="D502" i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E498" i="1"/>
  <c r="AC498" i="1"/>
  <c r="U498" i="1"/>
  <c r="S498" i="1"/>
  <c r="N498" i="1"/>
  <c r="M498" i="1"/>
  <c r="AE497" i="1"/>
  <c r="AC497" i="1"/>
  <c r="U497" i="1"/>
  <c r="S497" i="1"/>
  <c r="N497" i="1"/>
  <c r="M497" i="1"/>
  <c r="N496" i="1"/>
  <c r="I496" i="1"/>
  <c r="N495" i="1"/>
  <c r="K495" i="1"/>
  <c r="N494" i="1"/>
  <c r="K494" i="1"/>
  <c r="H494" i="1"/>
  <c r="N493" i="1"/>
  <c r="M493" i="1"/>
  <c r="K493" i="1"/>
  <c r="AO492" i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L492" i="1"/>
  <c r="H492" i="1"/>
  <c r="AU491" i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O491" i="1"/>
  <c r="M491" i="1"/>
  <c r="BP490" i="1"/>
  <c r="BK490" i="1"/>
  <c r="BM490" i="1" s="1"/>
  <c r="BJ490" i="1"/>
  <c r="BD490" i="1"/>
  <c r="AX490" i="1"/>
  <c r="AR490" i="1"/>
  <c r="AL490" i="1"/>
  <c r="AB490" i="1"/>
  <c r="W490" i="1"/>
  <c r="L490" i="1"/>
  <c r="J490" i="1"/>
  <c r="Q490" i="1" s="1"/>
  <c r="BP486" i="1"/>
  <c r="BO486" i="1"/>
  <c r="BN486" i="1"/>
  <c r="BL486" i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C436" i="2" s="1"/>
  <c r="K480" i="1"/>
  <c r="H480" i="1"/>
  <c r="G480" i="1"/>
  <c r="AV479" i="1"/>
  <c r="AA479" i="1"/>
  <c r="L479" i="1"/>
  <c r="C437" i="2" s="1"/>
  <c r="G479" i="1"/>
  <c r="Y479" i="1" s="1"/>
  <c r="F479" i="1"/>
  <c r="C307" i="6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AU457" i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O457" i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N435" i="1" s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M441" i="1"/>
  <c r="K441" i="1"/>
  <c r="D441" i="1"/>
  <c r="N433" i="1" s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M437" i="1"/>
  <c r="AE436" i="1"/>
  <c r="AC436" i="1"/>
  <c r="U436" i="1"/>
  <c r="S436" i="1"/>
  <c r="N436" i="1"/>
  <c r="I435" i="1"/>
  <c r="N434" i="1"/>
  <c r="K434" i="1"/>
  <c r="AO433" i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M433" i="1"/>
  <c r="K433" i="1"/>
  <c r="N432" i="1"/>
  <c r="K432" i="1"/>
  <c r="AU431" i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L431" i="1"/>
  <c r="AU430" i="1"/>
  <c r="AO430" i="1"/>
  <c r="AO431" i="1" s="1"/>
  <c r="AO432" i="1" s="1"/>
  <c r="M430" i="1"/>
  <c r="BK429" i="1"/>
  <c r="BM429" i="1" s="1"/>
  <c r="BJ429" i="1"/>
  <c r="AX429" i="1"/>
  <c r="BD429" i="1" s="1"/>
  <c r="AR429" i="1"/>
  <c r="AL429" i="1"/>
  <c r="AB429" i="1"/>
  <c r="W429" i="1"/>
  <c r="L429" i="1"/>
  <c r="M439" i="1" s="1"/>
  <c r="J429" i="1"/>
  <c r="Q429" i="1" s="1"/>
  <c r="BO425" i="1"/>
  <c r="BN425" i="1"/>
  <c r="BL425" i="1"/>
  <c r="BP425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Y419" i="1"/>
  <c r="L419" i="1"/>
  <c r="C375" i="2" s="1"/>
  <c r="K419" i="1"/>
  <c r="G419" i="1"/>
  <c r="AV418" i="1"/>
  <c r="AA418" i="1"/>
  <c r="Y418" i="1"/>
  <c r="L418" i="1"/>
  <c r="C376" i="2" s="1"/>
  <c r="G418" i="1"/>
  <c r="F418" i="1"/>
  <c r="C255" i="6" s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AU391" i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N374" i="1" s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N380" i="1"/>
  <c r="M380" i="1"/>
  <c r="K380" i="1"/>
  <c r="D380" i="1"/>
  <c r="N372" i="1" s="1"/>
  <c r="AE379" i="1"/>
  <c r="AC379" i="1"/>
  <c r="U379" i="1"/>
  <c r="S379" i="1"/>
  <c r="N379" i="1"/>
  <c r="K379" i="1"/>
  <c r="AE378" i="1"/>
  <c r="AC378" i="1"/>
  <c r="U378" i="1"/>
  <c r="S378" i="1"/>
  <c r="N378" i="1"/>
  <c r="M378" i="1"/>
  <c r="K378" i="1"/>
  <c r="AE377" i="1"/>
  <c r="AC377" i="1"/>
  <c r="U377" i="1"/>
  <c r="S377" i="1"/>
  <c r="N377" i="1"/>
  <c r="AE376" i="1"/>
  <c r="AC376" i="1"/>
  <c r="U376" i="1"/>
  <c r="S376" i="1"/>
  <c r="N376" i="1"/>
  <c r="M376" i="1"/>
  <c r="AE375" i="1"/>
  <c r="AC375" i="1"/>
  <c r="U375" i="1"/>
  <c r="S375" i="1"/>
  <c r="N375" i="1"/>
  <c r="M375" i="1"/>
  <c r="I374" i="1"/>
  <c r="N373" i="1"/>
  <c r="K373" i="1"/>
  <c r="AO372" i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M372" i="1"/>
  <c r="K372" i="1"/>
  <c r="N371" i="1"/>
  <c r="K371" i="1"/>
  <c r="AU370" i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L370" i="1"/>
  <c r="AU369" i="1"/>
  <c r="AO369" i="1"/>
  <c r="AO370" i="1" s="1"/>
  <c r="AO371" i="1" s="1"/>
  <c r="M369" i="1"/>
  <c r="BK368" i="1"/>
  <c r="BJ368" i="1"/>
  <c r="BD368" i="1"/>
  <c r="AX368" i="1"/>
  <c r="AR368" i="1"/>
  <c r="AL368" i="1"/>
  <c r="AB368" i="1"/>
  <c r="W368" i="1"/>
  <c r="L368" i="1"/>
  <c r="J368" i="1"/>
  <c r="Q368" i="1" s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C314" i="2" s="1"/>
  <c r="K358" i="1"/>
  <c r="G358" i="1"/>
  <c r="AV357" i="1"/>
  <c r="AA357" i="1"/>
  <c r="Y357" i="1"/>
  <c r="L357" i="1"/>
  <c r="C315" i="2" s="1"/>
  <c r="G357" i="1"/>
  <c r="F357" i="1"/>
  <c r="C203" i="6" s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K319" i="1"/>
  <c r="D319" i="1"/>
  <c r="N311" i="1" s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AE314" i="1"/>
  <c r="AC314" i="1"/>
  <c r="U314" i="1"/>
  <c r="S314" i="1"/>
  <c r="N314" i="1"/>
  <c r="N313" i="1"/>
  <c r="I313" i="1"/>
  <c r="N312" i="1"/>
  <c r="K312" i="1"/>
  <c r="K311" i="1"/>
  <c r="N310" i="1"/>
  <c r="K310" i="1"/>
  <c r="AU309" i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L309" i="1"/>
  <c r="AU308" i="1"/>
  <c r="AO308" i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M308" i="1"/>
  <c r="M316" i="1" s="1"/>
  <c r="BK307" i="1"/>
  <c r="BP307" i="1" s="1"/>
  <c r="BJ307" i="1"/>
  <c r="BD307" i="1"/>
  <c r="AX307" i="1"/>
  <c r="AR307" i="1"/>
  <c r="AL307" i="1"/>
  <c r="AB307" i="1"/>
  <c r="W307" i="1"/>
  <c r="N307" i="1"/>
  <c r="L307" i="1"/>
  <c r="J307" i="1"/>
  <c r="Q307" i="1" s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C253" i="2" s="1"/>
  <c r="K297" i="1"/>
  <c r="G297" i="1"/>
  <c r="Y297" i="1" s="1"/>
  <c r="AV296" i="1"/>
  <c r="AA296" i="1"/>
  <c r="X296" i="1"/>
  <c r="L296" i="1"/>
  <c r="C254" i="2" s="1"/>
  <c r="G296" i="1"/>
  <c r="Y296" i="1" s="1"/>
  <c r="F296" i="1"/>
  <c r="C151" i="6" s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F268" i="1" s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N255" i="1"/>
  <c r="AE254" i="1"/>
  <c r="AC254" i="1"/>
  <c r="U254" i="1"/>
  <c r="S254" i="1"/>
  <c r="N254" i="1"/>
  <c r="M254" i="1"/>
  <c r="AE253" i="1"/>
  <c r="AC253" i="1"/>
  <c r="U253" i="1"/>
  <c r="S253" i="1"/>
  <c r="N253" i="1"/>
  <c r="M253" i="1"/>
  <c r="AU252" i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N252" i="1"/>
  <c r="I252" i="1"/>
  <c r="N251" i="1"/>
  <c r="K251" i="1"/>
  <c r="N250" i="1"/>
  <c r="K250" i="1"/>
  <c r="N249" i="1"/>
  <c r="M249" i="1"/>
  <c r="K249" i="1"/>
  <c r="AU248" i="1"/>
  <c r="AU249" i="1" s="1"/>
  <c r="AU250" i="1" s="1"/>
  <c r="AU251" i="1" s="1"/>
  <c r="AO248" i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L248" i="1"/>
  <c r="AU247" i="1"/>
  <c r="AO247" i="1"/>
  <c r="M247" i="1"/>
  <c r="BK246" i="1"/>
  <c r="BM246" i="1" s="1"/>
  <c r="BJ246" i="1"/>
  <c r="BD246" i="1"/>
  <c r="AX246" i="1"/>
  <c r="AR246" i="1"/>
  <c r="AL246" i="1"/>
  <c r="AB246" i="1"/>
  <c r="W246" i="1"/>
  <c r="L246" i="1"/>
  <c r="J246" i="1"/>
  <c r="Q246" i="1" s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Y236" i="1"/>
  <c r="L236" i="1"/>
  <c r="C192" i="2" s="1"/>
  <c r="K236" i="1"/>
  <c r="H236" i="1"/>
  <c r="G236" i="1"/>
  <c r="AV235" i="1"/>
  <c r="AA235" i="1"/>
  <c r="X235" i="1"/>
  <c r="L235" i="1"/>
  <c r="C193" i="2" s="1"/>
  <c r="G235" i="1"/>
  <c r="Y235" i="1" s="1"/>
  <c r="F235" i="1"/>
  <c r="C99" i="6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F227" i="1" s="1"/>
  <c r="AF288" i="1" s="1"/>
  <c r="AF349" i="1" s="1"/>
  <c r="AC227" i="1"/>
  <c r="S227" i="1"/>
  <c r="AE226" i="1"/>
  <c r="U226" i="1"/>
  <c r="R226" i="1"/>
  <c r="BE225" i="1"/>
  <c r="AE225" i="1"/>
  <c r="AC225" i="1"/>
  <c r="R225" i="1"/>
  <c r="AF224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L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M206" i="1"/>
  <c r="K206" i="1"/>
  <c r="AE205" i="1"/>
  <c r="AC205" i="1"/>
  <c r="U205" i="1"/>
  <c r="S205" i="1"/>
  <c r="N205" i="1"/>
  <c r="M205" i="1"/>
  <c r="K205" i="1"/>
  <c r="AE204" i="1"/>
  <c r="AC204" i="1"/>
  <c r="U204" i="1"/>
  <c r="S204" i="1"/>
  <c r="N204" i="1"/>
  <c r="M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M201" i="1"/>
  <c r="K201" i="1"/>
  <c r="AE200" i="1"/>
  <c r="AC200" i="1"/>
  <c r="U200" i="1"/>
  <c r="S200" i="1"/>
  <c r="N200" i="1"/>
  <c r="M200" i="1"/>
  <c r="K200" i="1"/>
  <c r="AE199" i="1"/>
  <c r="N199" i="1"/>
  <c r="L199" i="1"/>
  <c r="K199" i="1"/>
  <c r="D199" i="1"/>
  <c r="AA198" i="1"/>
  <c r="N198" i="1"/>
  <c r="N197" i="1"/>
  <c r="K197" i="1"/>
  <c r="D197" i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N191" i="1"/>
  <c r="M191" i="1"/>
  <c r="I191" i="1"/>
  <c r="K190" i="1"/>
  <c r="AU189" i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N189" i="1"/>
  <c r="K189" i="1"/>
  <c r="AO188" i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N188" i="1"/>
  <c r="K188" i="1"/>
  <c r="AO187" i="1"/>
  <c r="L187" i="1"/>
  <c r="AU186" i="1"/>
  <c r="AU187" i="1" s="1"/>
  <c r="AU188" i="1" s="1"/>
  <c r="AO186" i="1"/>
  <c r="M186" i="1"/>
  <c r="M190" i="1" s="1"/>
  <c r="BK185" i="1"/>
  <c r="BP185" i="1" s="1"/>
  <c r="BJ185" i="1"/>
  <c r="AX185" i="1"/>
  <c r="BD185" i="1" s="1"/>
  <c r="AR185" i="1"/>
  <c r="AL185" i="1"/>
  <c r="AB185" i="1"/>
  <c r="W185" i="1"/>
  <c r="Q185" i="1"/>
  <c r="L185" i="1"/>
  <c r="M188" i="1" s="1"/>
  <c r="J185" i="1"/>
  <c r="BO181" i="1"/>
  <c r="BN181" i="1"/>
  <c r="BL181" i="1"/>
  <c r="BP181" i="1" s="1"/>
  <c r="BJ181" i="1"/>
  <c r="H181" i="1"/>
  <c r="G181" i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E181" i="1"/>
  <c r="B181" i="1"/>
  <c r="A181" i="1"/>
  <c r="AE180" i="1"/>
  <c r="AA180" i="1"/>
  <c r="Y180" i="1"/>
  <c r="AJ179" i="1"/>
  <c r="AA179" i="1"/>
  <c r="Y179" i="1"/>
  <c r="AF178" i="1"/>
  <c r="AF239" i="1" s="1"/>
  <c r="AE178" i="1"/>
  <c r="AC178" i="1"/>
  <c r="D178" i="1"/>
  <c r="AE177" i="1"/>
  <c r="AC177" i="1"/>
  <c r="U177" i="1"/>
  <c r="AE176" i="1"/>
  <c r="AC176" i="1"/>
  <c r="U176" i="1"/>
  <c r="S176" i="1"/>
  <c r="AE175" i="1"/>
  <c r="AF175" i="1" s="1"/>
  <c r="AA175" i="1"/>
  <c r="Y175" i="1"/>
  <c r="L175" i="1"/>
  <c r="C131" i="2" s="1"/>
  <c r="K175" i="1"/>
  <c r="H175" i="1"/>
  <c r="G175" i="1"/>
  <c r="AV174" i="1"/>
  <c r="AA174" i="1"/>
  <c r="Y174" i="1"/>
  <c r="X174" i="1"/>
  <c r="L174" i="1"/>
  <c r="C132" i="2" s="1"/>
  <c r="G174" i="1"/>
  <c r="F174" i="1"/>
  <c r="C44" i="6" s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AE166" i="1"/>
  <c r="AC166" i="1"/>
  <c r="S166" i="1"/>
  <c r="AE165" i="1"/>
  <c r="AF165" i="1" s="1"/>
  <c r="AF226" i="1" s="1"/>
  <c r="U165" i="1"/>
  <c r="R165" i="1"/>
  <c r="BE164" i="1"/>
  <c r="AE164" i="1"/>
  <c r="AC164" i="1"/>
  <c r="R164" i="1"/>
  <c r="AE163" i="1"/>
  <c r="AC163" i="1"/>
  <c r="U163" i="1"/>
  <c r="S163" i="1"/>
  <c r="AE162" i="1"/>
  <c r="AF162" i="1" s="1"/>
  <c r="AF223" i="1" s="1"/>
  <c r="AC162" i="1"/>
  <c r="U162" i="1"/>
  <c r="S162" i="1"/>
  <c r="AE161" i="1"/>
  <c r="AC161" i="1"/>
  <c r="S161" i="1"/>
  <c r="AE160" i="1"/>
  <c r="AC160" i="1"/>
  <c r="D160" i="1"/>
  <c r="AE159" i="1"/>
  <c r="AC159" i="1"/>
  <c r="U159" i="1"/>
  <c r="S159" i="1"/>
  <c r="AF158" i="1"/>
  <c r="AE158" i="1"/>
  <c r="AC158" i="1"/>
  <c r="U158" i="1"/>
  <c r="S158" i="1"/>
  <c r="AE157" i="1"/>
  <c r="AC157" i="1"/>
  <c r="U157" i="1"/>
  <c r="S157" i="1"/>
  <c r="M157" i="1"/>
  <c r="N157" i="1" s="1"/>
  <c r="AE156" i="1"/>
  <c r="AC156" i="1"/>
  <c r="U156" i="1"/>
  <c r="S156" i="1"/>
  <c r="N156" i="1"/>
  <c r="D156" i="1"/>
  <c r="N133" i="1" s="1"/>
  <c r="AE155" i="1"/>
  <c r="AC155" i="1"/>
  <c r="U155" i="1"/>
  <c r="S155" i="1"/>
  <c r="AE154" i="1"/>
  <c r="AC154" i="1"/>
  <c r="U154" i="1"/>
  <c r="S154" i="1"/>
  <c r="AE153" i="1"/>
  <c r="D153" i="1"/>
  <c r="AE152" i="1"/>
  <c r="AF152" i="1" s="1"/>
  <c r="AC152" i="1"/>
  <c r="U152" i="1"/>
  <c r="S152" i="1"/>
  <c r="AE151" i="1"/>
  <c r="AC151" i="1"/>
  <c r="U151" i="1"/>
  <c r="S151" i="1"/>
  <c r="AE150" i="1"/>
  <c r="AC150" i="1"/>
  <c r="S150" i="1"/>
  <c r="AE149" i="1"/>
  <c r="AC149" i="1"/>
  <c r="U149" i="1"/>
  <c r="S149" i="1"/>
  <c r="O149" i="1"/>
  <c r="AE148" i="1"/>
  <c r="AC148" i="1"/>
  <c r="U148" i="1"/>
  <c r="S148" i="1"/>
  <c r="AE147" i="1"/>
  <c r="AC147" i="1"/>
  <c r="U147" i="1"/>
  <c r="AE146" i="1"/>
  <c r="AF146" i="1" s="1"/>
  <c r="AF207" i="1" s="1"/>
  <c r="AC146" i="1"/>
  <c r="U146" i="1"/>
  <c r="S146" i="1"/>
  <c r="N146" i="1"/>
  <c r="AE145" i="1"/>
  <c r="AC145" i="1"/>
  <c r="U145" i="1"/>
  <c r="S145" i="1"/>
  <c r="N145" i="1"/>
  <c r="K145" i="1"/>
  <c r="AE144" i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AE138" i="1"/>
  <c r="N138" i="1"/>
  <c r="M138" i="1"/>
  <c r="L138" i="1"/>
  <c r="K138" i="1"/>
  <c r="D138" i="1"/>
  <c r="AA137" i="1"/>
  <c r="N137" i="1"/>
  <c r="I137" i="1"/>
  <c r="I139" i="1" s="1"/>
  <c r="N136" i="1"/>
  <c r="K136" i="1"/>
  <c r="D136" i="1"/>
  <c r="AE135" i="1"/>
  <c r="AC135" i="1"/>
  <c r="U135" i="1"/>
  <c r="S135" i="1"/>
  <c r="N135" i="1"/>
  <c r="M135" i="1"/>
  <c r="K135" i="1"/>
  <c r="AE134" i="1"/>
  <c r="AC134" i="1"/>
  <c r="U134" i="1"/>
  <c r="S134" i="1"/>
  <c r="N134" i="1"/>
  <c r="M134" i="1"/>
  <c r="K134" i="1"/>
  <c r="AE133" i="1"/>
  <c r="AC133" i="1"/>
  <c r="U133" i="1"/>
  <c r="S133" i="1"/>
  <c r="M133" i="1"/>
  <c r="AO132" i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E132" i="1"/>
  <c r="AC132" i="1"/>
  <c r="U132" i="1"/>
  <c r="S132" i="1"/>
  <c r="N132" i="1"/>
  <c r="AO131" i="1"/>
  <c r="AE131" i="1"/>
  <c r="AC131" i="1"/>
  <c r="U131" i="1"/>
  <c r="S131" i="1"/>
  <c r="N131" i="1"/>
  <c r="AU130" i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N130" i="1"/>
  <c r="I130" i="1"/>
  <c r="N129" i="1"/>
  <c r="M129" i="1"/>
  <c r="K129" i="1"/>
  <c r="N128" i="1"/>
  <c r="M128" i="1"/>
  <c r="K128" i="1"/>
  <c r="H128" i="1"/>
  <c r="N127" i="1"/>
  <c r="K127" i="1"/>
  <c r="AU126" i="1"/>
  <c r="AU127" i="1" s="1"/>
  <c r="AU128" i="1" s="1"/>
  <c r="AU129" i="1" s="1"/>
  <c r="AO126" i="1"/>
  <c r="AO127" i="1" s="1"/>
  <c r="AO128" i="1" s="1"/>
  <c r="AO129" i="1" s="1"/>
  <c r="AO130" i="1" s="1"/>
  <c r="L126" i="1"/>
  <c r="AU125" i="1"/>
  <c r="AO125" i="1"/>
  <c r="M125" i="1"/>
  <c r="BM124" i="1"/>
  <c r="BK124" i="1"/>
  <c r="BP124" i="1" s="1"/>
  <c r="BJ124" i="1"/>
  <c r="BD124" i="1"/>
  <c r="AX124" i="1"/>
  <c r="AR124" i="1"/>
  <c r="AL124" i="1"/>
  <c r="AB124" i="1"/>
  <c r="W124" i="1"/>
  <c r="N124" i="1"/>
  <c r="AD124" i="1" s="1"/>
  <c r="L124" i="1"/>
  <c r="M145" i="1" s="1"/>
  <c r="J124" i="1"/>
  <c r="Q124" i="1" s="1"/>
  <c r="F120" i="1"/>
  <c r="E120" i="1"/>
  <c r="C80" i="2" s="1"/>
  <c r="D120" i="1"/>
  <c r="B120" i="1"/>
  <c r="C81" i="2" s="1"/>
  <c r="A120" i="1"/>
  <c r="C79" i="2" s="1"/>
  <c r="AA119" i="1"/>
  <c r="Y119" i="1"/>
  <c r="AJ118" i="1"/>
  <c r="AA118" i="1"/>
  <c r="Y118" i="1"/>
  <c r="AE117" i="1"/>
  <c r="AF117" i="1" s="1"/>
  <c r="U117" i="1"/>
  <c r="S117" i="1"/>
  <c r="D117" i="1"/>
  <c r="AF116" i="1"/>
  <c r="AF177" i="1" s="1"/>
  <c r="AF238" i="1" s="1"/>
  <c r="AE116" i="1"/>
  <c r="AC116" i="1"/>
  <c r="U116" i="1"/>
  <c r="S116" i="1"/>
  <c r="AE115" i="1"/>
  <c r="AF115" i="1" s="1"/>
  <c r="AF176" i="1" s="1"/>
  <c r="AF237" i="1" s="1"/>
  <c r="AC115" i="1"/>
  <c r="U115" i="1"/>
  <c r="AE114" i="1"/>
  <c r="AF114" i="1" s="1"/>
  <c r="AA114" i="1"/>
  <c r="Y114" i="1"/>
  <c r="L114" i="1"/>
  <c r="C70" i="2" s="1"/>
  <c r="K114" i="1"/>
  <c r="H114" i="1"/>
  <c r="G114" i="1"/>
  <c r="AV113" i="1"/>
  <c r="AC113" i="1"/>
  <c r="AA113" i="1"/>
  <c r="X113" i="1"/>
  <c r="L113" i="1"/>
  <c r="C71" i="2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C107" i="1"/>
  <c r="U107" i="1"/>
  <c r="AF106" i="1"/>
  <c r="AE120" i="1" s="1"/>
  <c r="AE106" i="1"/>
  <c r="AC106" i="1"/>
  <c r="U106" i="1"/>
  <c r="S106" i="1"/>
  <c r="AE105" i="1"/>
  <c r="AF105" i="1" s="1"/>
  <c r="AF166" i="1" s="1"/>
  <c r="AC105" i="1"/>
  <c r="AE104" i="1"/>
  <c r="AF104" i="1" s="1"/>
  <c r="U104" i="1"/>
  <c r="R104" i="1"/>
  <c r="BE103" i="1"/>
  <c r="AE103" i="1"/>
  <c r="AF103" i="1" s="1"/>
  <c r="AC103" i="1"/>
  <c r="AF102" i="1"/>
  <c r="AF163" i="1" s="1"/>
  <c r="AE102" i="1"/>
  <c r="AC102" i="1"/>
  <c r="AE101" i="1"/>
  <c r="AF101" i="1" s="1"/>
  <c r="AC101" i="1"/>
  <c r="U101" i="1"/>
  <c r="S101" i="1"/>
  <c r="AF100" i="1"/>
  <c r="AE100" i="1"/>
  <c r="AC100" i="1"/>
  <c r="AF99" i="1"/>
  <c r="AF160" i="1" s="1"/>
  <c r="AF221" i="1" s="1"/>
  <c r="AE99" i="1"/>
  <c r="AC99" i="1"/>
  <c r="D99" i="1"/>
  <c r="AE98" i="1"/>
  <c r="AF98" i="1" s="1"/>
  <c r="AF159" i="1" s="1"/>
  <c r="AC98" i="1"/>
  <c r="U98" i="1"/>
  <c r="AF97" i="1"/>
  <c r="AE97" i="1"/>
  <c r="AC97" i="1"/>
  <c r="U97" i="1"/>
  <c r="S97" i="1"/>
  <c r="AF96" i="1"/>
  <c r="AF157" i="1" s="1"/>
  <c r="AE96" i="1"/>
  <c r="AC96" i="1"/>
  <c r="U96" i="1"/>
  <c r="N96" i="1"/>
  <c r="M96" i="1"/>
  <c r="L96" i="1"/>
  <c r="L157" i="1" s="1"/>
  <c r="AF95" i="1"/>
  <c r="AF156" i="1" s="1"/>
  <c r="AF217" i="1" s="1"/>
  <c r="AE95" i="1"/>
  <c r="AC95" i="1"/>
  <c r="U95" i="1"/>
  <c r="N95" i="1"/>
  <c r="C91" i="2" s="1"/>
  <c r="L95" i="1"/>
  <c r="L156" i="1" s="1"/>
  <c r="D95" i="1"/>
  <c r="AF94" i="1"/>
  <c r="AE94" i="1"/>
  <c r="AC94" i="1"/>
  <c r="U94" i="1"/>
  <c r="AE93" i="1"/>
  <c r="AF93" i="1" s="1"/>
  <c r="AF154" i="1" s="1"/>
  <c r="AC93" i="1"/>
  <c r="U93" i="1"/>
  <c r="AE92" i="1"/>
  <c r="AF92" i="1" s="1"/>
  <c r="AF153" i="1" s="1"/>
  <c r="AF214" i="1" s="1"/>
  <c r="D92" i="1"/>
  <c r="N68" i="1" s="1"/>
  <c r="AE91" i="1"/>
  <c r="AF91" i="1" s="1"/>
  <c r="AC91" i="1"/>
  <c r="U91" i="1"/>
  <c r="AE90" i="1"/>
  <c r="AF90" i="1" s="1"/>
  <c r="AF151" i="1" s="1"/>
  <c r="AF212" i="1" s="1"/>
  <c r="AF273" i="1" s="1"/>
  <c r="AC90" i="1"/>
  <c r="U90" i="1"/>
  <c r="AE89" i="1"/>
  <c r="AF89" i="1" s="1"/>
  <c r="AF150" i="1" s="1"/>
  <c r="AC89" i="1"/>
  <c r="U89" i="1"/>
  <c r="O89" i="1"/>
  <c r="AE88" i="1"/>
  <c r="AF88" i="1" s="1"/>
  <c r="AC88" i="1"/>
  <c r="U88" i="1"/>
  <c r="AE87" i="1"/>
  <c r="AF87" i="1" s="1"/>
  <c r="AF148" i="1" s="1"/>
  <c r="AC87" i="1"/>
  <c r="U87" i="1"/>
  <c r="AE86" i="1"/>
  <c r="AF86" i="1" s="1"/>
  <c r="AF147" i="1" s="1"/>
  <c r="AC86" i="1"/>
  <c r="U86" i="1"/>
  <c r="AF85" i="1"/>
  <c r="AE85" i="1"/>
  <c r="AC85" i="1"/>
  <c r="U85" i="1"/>
  <c r="N85" i="1"/>
  <c r="M85" i="1"/>
  <c r="P85" i="1" s="1"/>
  <c r="AF84" i="1"/>
  <c r="AF145" i="1" s="1"/>
  <c r="AE84" i="1"/>
  <c r="AC84" i="1"/>
  <c r="U84" i="1"/>
  <c r="N84" i="1"/>
  <c r="K84" i="1"/>
  <c r="AE83" i="1"/>
  <c r="AF83" i="1" s="1"/>
  <c r="AF144" i="1" s="1"/>
  <c r="AC83" i="1"/>
  <c r="U83" i="1"/>
  <c r="N83" i="1"/>
  <c r="K83" i="1"/>
  <c r="AE82" i="1"/>
  <c r="AF82" i="1" s="1"/>
  <c r="AF143" i="1" s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C81" i="1"/>
  <c r="U81" i="1"/>
  <c r="S81" i="1"/>
  <c r="N81" i="1"/>
  <c r="K81" i="1"/>
  <c r="AE80" i="1"/>
  <c r="AF80" i="1" s="1"/>
  <c r="AF141" i="1" s="1"/>
  <c r="AF202" i="1" s="1"/>
  <c r="AC80" i="1"/>
  <c r="U80" i="1"/>
  <c r="N80" i="1"/>
  <c r="K80" i="1"/>
  <c r="D80" i="1"/>
  <c r="N69" i="1" s="1"/>
  <c r="AE79" i="1"/>
  <c r="AF79" i="1" s="1"/>
  <c r="AC79" i="1"/>
  <c r="U79" i="1"/>
  <c r="S79" i="1"/>
  <c r="N79" i="1"/>
  <c r="K79" i="1"/>
  <c r="AE78" i="1"/>
  <c r="AF78" i="1" s="1"/>
  <c r="AC78" i="1"/>
  <c r="U78" i="1"/>
  <c r="N78" i="1"/>
  <c r="K78" i="1"/>
  <c r="AE77" i="1"/>
  <c r="AF77" i="1" s="1"/>
  <c r="AF138" i="1" s="1"/>
  <c r="AF199" i="1" s="1"/>
  <c r="AF260" i="1" s="1"/>
  <c r="AF321" i="1" s="1"/>
  <c r="N77" i="1"/>
  <c r="L77" i="1"/>
  <c r="K77" i="1"/>
  <c r="D77" i="1"/>
  <c r="AA76" i="1"/>
  <c r="N76" i="1"/>
  <c r="K76" i="1"/>
  <c r="N75" i="1"/>
  <c r="M75" i="1"/>
  <c r="P75" i="1" s="1"/>
  <c r="K75" i="1"/>
  <c r="D75" i="1"/>
  <c r="N67" i="1" s="1"/>
  <c r="AF74" i="1"/>
  <c r="AE74" i="1"/>
  <c r="AC74" i="1"/>
  <c r="U74" i="1"/>
  <c r="N74" i="1"/>
  <c r="M74" i="1"/>
  <c r="P74" i="1" s="1"/>
  <c r="P135" i="1" s="1"/>
  <c r="K74" i="1"/>
  <c r="AE73" i="1"/>
  <c r="AF73" i="1" s="1"/>
  <c r="AC73" i="1"/>
  <c r="U73" i="1"/>
  <c r="N73" i="1"/>
  <c r="K73" i="1"/>
  <c r="AF72" i="1"/>
  <c r="AE72" i="1"/>
  <c r="AC72" i="1"/>
  <c r="U72" i="1"/>
  <c r="N72" i="1"/>
  <c r="AE71" i="1"/>
  <c r="AF71" i="1" s="1"/>
  <c r="AF132" i="1" s="1"/>
  <c r="AF193" i="1" s="1"/>
  <c r="AF254" i="1" s="1"/>
  <c r="AF315" i="1" s="1"/>
  <c r="AF376" i="1" s="1"/>
  <c r="AF437" i="1" s="1"/>
  <c r="AC71" i="1"/>
  <c r="U71" i="1"/>
  <c r="N71" i="1"/>
  <c r="M71" i="1"/>
  <c r="P71" i="1" s="1"/>
  <c r="H71" i="1"/>
  <c r="C103" i="2" s="1"/>
  <c r="AF70" i="1"/>
  <c r="AF131" i="1" s="1"/>
  <c r="AE70" i="1"/>
  <c r="AC70" i="1"/>
  <c r="U70" i="1"/>
  <c r="N70" i="1"/>
  <c r="H69" i="1"/>
  <c r="M68" i="1"/>
  <c r="P68" i="1" s="1"/>
  <c r="P129" i="1" s="1"/>
  <c r="P190" i="1" s="1"/>
  <c r="K68" i="1"/>
  <c r="K67" i="1"/>
  <c r="B67" i="1"/>
  <c r="AU66" i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6" i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N66" i="1"/>
  <c r="K66" i="1"/>
  <c r="AU65" i="1"/>
  <c r="AO65" i="1"/>
  <c r="L65" i="1"/>
  <c r="H65" i="1"/>
  <c r="AU64" i="1"/>
  <c r="AO64" i="1"/>
  <c r="M64" i="1"/>
  <c r="AX63" i="1"/>
  <c r="BD63" i="1" s="1"/>
  <c r="AR63" i="1"/>
  <c r="AL63" i="1"/>
  <c r="AB63" i="1"/>
  <c r="W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L63" i="1"/>
  <c r="L90" i="1" s="1"/>
  <c r="J63" i="1"/>
  <c r="Q63" i="1" s="1"/>
  <c r="AI59" i="1"/>
  <c r="AI64" i="1" s="1"/>
  <c r="AI117" i="1" s="1"/>
  <c r="AI120" i="1" s="1"/>
  <c r="G59" i="1"/>
  <c r="G120" i="1" s="1"/>
  <c r="I120" i="1" s="1"/>
  <c r="F59" i="1"/>
  <c r="L58" i="1"/>
  <c r="AJ57" i="1"/>
  <c r="AI56" i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C30" i="2" s="1"/>
  <c r="AC33" i="1"/>
  <c r="U33" i="1"/>
  <c r="S33" i="1"/>
  <c r="AC32" i="1"/>
  <c r="U32" i="1"/>
  <c r="S32" i="1"/>
  <c r="D31" i="1"/>
  <c r="N8" i="1" s="1"/>
  <c r="AE8" i="1" s="1"/>
  <c r="AC30" i="1"/>
  <c r="U30" i="1"/>
  <c r="S30" i="1"/>
  <c r="AC29" i="1"/>
  <c r="U29" i="1"/>
  <c r="S29" i="1"/>
  <c r="L29" i="1"/>
  <c r="L31" i="1" s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M24" i="1"/>
  <c r="AC23" i="1"/>
  <c r="Y23" i="1"/>
  <c r="U23" i="1"/>
  <c r="S23" i="1"/>
  <c r="M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E18" i="1"/>
  <c r="AC18" i="1"/>
  <c r="U18" i="1"/>
  <c r="S18" i="1"/>
  <c r="N18" i="1"/>
  <c r="K18" i="1"/>
  <c r="AC17" i="1"/>
  <c r="U17" i="1"/>
  <c r="S17" i="1"/>
  <c r="N17" i="1"/>
  <c r="AE17" i="1" s="1"/>
  <c r="K17" i="1"/>
  <c r="S16" i="1"/>
  <c r="M16" i="1"/>
  <c r="L16" i="1"/>
  <c r="K16" i="1"/>
  <c r="H16" i="1"/>
  <c r="D16" i="1"/>
  <c r="AE15" i="1"/>
  <c r="S15" i="1"/>
  <c r="K15" i="1"/>
  <c r="AE14" i="1"/>
  <c r="S14" i="1"/>
  <c r="N14" i="1"/>
  <c r="K14" i="1"/>
  <c r="D14" i="1"/>
  <c r="AC13" i="1"/>
  <c r="U13" i="1"/>
  <c r="N13" i="1"/>
  <c r="AE13" i="1" s="1"/>
  <c r="M13" i="1"/>
  <c r="K13" i="1"/>
  <c r="AC12" i="1"/>
  <c r="U12" i="1"/>
  <c r="S12" i="1"/>
  <c r="T12" i="1" s="1"/>
  <c r="T13" i="1" s="1"/>
  <c r="M12" i="1"/>
  <c r="K12" i="1"/>
  <c r="AC11" i="1"/>
  <c r="U11" i="1"/>
  <c r="S11" i="1"/>
  <c r="N11" i="1"/>
  <c r="M11" i="1"/>
  <c r="H11" i="1"/>
  <c r="C42" i="2" s="1"/>
  <c r="AC10" i="1"/>
  <c r="U10" i="1"/>
  <c r="S10" i="1"/>
  <c r="N10" i="1"/>
  <c r="AE10" i="1" s="1"/>
  <c r="AC9" i="1"/>
  <c r="M9" i="1"/>
  <c r="H9" i="1"/>
  <c r="C41" i="2" s="1"/>
  <c r="M8" i="1"/>
  <c r="AE7" i="1"/>
  <c r="N7" i="1"/>
  <c r="M7" i="1"/>
  <c r="K7" i="1"/>
  <c r="N6" i="1"/>
  <c r="AE6" i="1" s="1"/>
  <c r="K6" i="1"/>
  <c r="BA5" i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N5" i="1"/>
  <c r="K5" i="1"/>
  <c r="H5" i="1"/>
  <c r="C39" i="2" s="1"/>
  <c r="C44" i="2" s="1"/>
  <c r="BA4" i="1"/>
  <c r="L4" i="1"/>
  <c r="BG3" i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A3" i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T3" i="1"/>
  <c r="T4" i="1" s="1"/>
  <c r="T5" i="1" s="1"/>
  <c r="T6" i="1" s="1"/>
  <c r="T7" i="1" s="1"/>
  <c r="T8" i="1" s="1"/>
  <c r="T9" i="1" s="1"/>
  <c r="T10" i="1" s="1"/>
  <c r="T11" i="1" s="1"/>
  <c r="M3" i="1"/>
  <c r="L3" i="1"/>
  <c r="M17" i="1" s="1"/>
  <c r="BD2" i="1"/>
  <c r="AX2" i="1"/>
  <c r="AR2" i="1"/>
  <c r="AL2" i="1"/>
  <c r="AB2" i="1"/>
  <c r="W2" i="1"/>
  <c r="Q2" i="1"/>
  <c r="N2" i="1"/>
  <c r="J2" i="1"/>
  <c r="T16" i="1" l="1"/>
  <c r="O96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L91" i="1"/>
  <c r="L92" i="1" s="1"/>
  <c r="AF192" i="1"/>
  <c r="T14" i="1"/>
  <c r="T15" i="1" s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L111" i="1"/>
  <c r="AI125" i="1"/>
  <c r="AI178" i="1" s="1"/>
  <c r="AI181" i="1" s="1"/>
  <c r="T17" i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AF134" i="1"/>
  <c r="C141" i="2"/>
  <c r="E242" i="1"/>
  <c r="AF215" i="1"/>
  <c r="C359" i="6"/>
  <c r="C362" i="6" s="1"/>
  <c r="X540" i="1"/>
  <c r="M73" i="1"/>
  <c r="AF140" i="1"/>
  <c r="AF201" i="1" s="1"/>
  <c r="AF262" i="1" s="1"/>
  <c r="AF323" i="1" s="1"/>
  <c r="AF384" i="1" s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168" i="1"/>
  <c r="AF229" i="1" s="1"/>
  <c r="AF290" i="1" s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220" i="1"/>
  <c r="AF281" i="1" s="1"/>
  <c r="AF342" i="1" s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O334" i="1"/>
  <c r="AD307" i="1"/>
  <c r="AF334" i="1"/>
  <c r="AF395" i="1" s="1"/>
  <c r="AF456" i="1" s="1"/>
  <c r="AF517" i="1" s="1"/>
  <c r="AF578" i="1" s="1"/>
  <c r="C100" i="2"/>
  <c r="H126" i="1"/>
  <c r="M20" i="1"/>
  <c r="O68" i="1"/>
  <c r="O129" i="1" s="1"/>
  <c r="O190" i="1" s="1"/>
  <c r="M72" i="1"/>
  <c r="O74" i="1"/>
  <c r="O135" i="1" s="1"/>
  <c r="O75" i="1"/>
  <c r="C162" i="2"/>
  <c r="H189" i="1"/>
  <c r="AF149" i="1"/>
  <c r="AF210" i="1" s="1"/>
  <c r="AF271" i="1" s="1"/>
  <c r="G242" i="1"/>
  <c r="I181" i="1"/>
  <c r="I179" i="1" s="1"/>
  <c r="AF204" i="1"/>
  <c r="AF265" i="1" s="1"/>
  <c r="AF282" i="1"/>
  <c r="AF285" i="1"/>
  <c r="C82" i="2"/>
  <c r="B128" i="1"/>
  <c r="AF196" i="1"/>
  <c r="AF257" i="1" s="1"/>
  <c r="AF318" i="1" s="1"/>
  <c r="AF379" i="1" s="1"/>
  <c r="AF440" i="1" s="1"/>
  <c r="AF501" i="1" s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36" i="1"/>
  <c r="AF297" i="1" s="1"/>
  <c r="L50" i="1"/>
  <c r="AF208" i="1"/>
  <c r="AF269" i="1" s="1"/>
  <c r="AF330" i="1" s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8" i="1"/>
  <c r="AF279" i="1" s="1"/>
  <c r="AF340" i="1" s="1"/>
  <c r="AF401" i="1" s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AF275" i="1"/>
  <c r="AF298" i="1"/>
  <c r="AF443" i="1"/>
  <c r="AF504" i="1" s="1"/>
  <c r="M67" i="1"/>
  <c r="M70" i="1"/>
  <c r="M84" i="1"/>
  <c r="O85" i="1"/>
  <c r="AF211" i="1"/>
  <c r="AF272" i="1" s="1"/>
  <c r="AF333" i="1" s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3" i="1"/>
  <c r="AF274" i="1" s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M6" i="1"/>
  <c r="O71" i="1"/>
  <c r="M79" i="1"/>
  <c r="M81" i="1"/>
  <c r="M82" i="1"/>
  <c r="M83" i="1"/>
  <c r="O88" i="1"/>
  <c r="AF133" i="1"/>
  <c r="AF179" i="1" s="1"/>
  <c r="AF155" i="1"/>
  <c r="AF216" i="1" s="1"/>
  <c r="AF277" i="1" s="1"/>
  <c r="AF338" i="1" s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06" i="1"/>
  <c r="AF267" i="1" s="1"/>
  <c r="AF328" i="1" s="1"/>
  <c r="AF389" i="1" s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BP246" i="1"/>
  <c r="AF263" i="1"/>
  <c r="AF324" i="1" s="1"/>
  <c r="AF385" i="1" s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D2" i="1"/>
  <c r="M15" i="1"/>
  <c r="M19" i="1"/>
  <c r="M22" i="1"/>
  <c r="M78" i="1"/>
  <c r="M80" i="1"/>
  <c r="AF139" i="1"/>
  <c r="AF200" i="1" s="1"/>
  <c r="AF261" i="1" s="1"/>
  <c r="AF322" i="1" s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382" i="1"/>
  <c r="AF343" i="1"/>
  <c r="AF329" i="1"/>
  <c r="BP368" i="1"/>
  <c r="BM368" i="1"/>
  <c r="M66" i="1"/>
  <c r="H132" i="1"/>
  <c r="C152" i="2"/>
  <c r="L217" i="1"/>
  <c r="N217" i="1" s="1"/>
  <c r="AF161" i="1"/>
  <c r="AF222" i="1" s="1"/>
  <c r="AF283" i="1" s="1"/>
  <c r="AF344" i="1" s="1"/>
  <c r="C140" i="2"/>
  <c r="A242" i="1"/>
  <c r="M18" i="1"/>
  <c r="N63" i="1"/>
  <c r="C102" i="2"/>
  <c r="H130" i="1"/>
  <c r="H76" i="1"/>
  <c r="M77" i="1"/>
  <c r="AF135" i="1"/>
  <c r="O151" i="1"/>
  <c r="AF209" i="1"/>
  <c r="AF270" i="1" s="1"/>
  <c r="AF331" i="1" s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99" i="1"/>
  <c r="AF360" i="1" s="1"/>
  <c r="AF421" i="1" s="1"/>
  <c r="M10" i="1"/>
  <c r="M69" i="1"/>
  <c r="AF164" i="1"/>
  <c r="AF225" i="1" s="1"/>
  <c r="AF286" i="1" s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195" i="1"/>
  <c r="AF219" i="1"/>
  <c r="AF280" i="1" s="1"/>
  <c r="AF341" i="1" s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BG225" i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H242" i="1"/>
  <c r="H303" i="1" s="1"/>
  <c r="M259" i="1"/>
  <c r="M251" i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M260" i="1"/>
  <c r="M267" i="1"/>
  <c r="M266" i="1"/>
  <c r="M265" i="1"/>
  <c r="L273" i="1"/>
  <c r="M268" i="1"/>
  <c r="M264" i="1"/>
  <c r="M263" i="1"/>
  <c r="M262" i="1"/>
  <c r="M261" i="1"/>
  <c r="M252" i="1"/>
  <c r="M273" i="1" s="1"/>
  <c r="M257" i="1"/>
  <c r="M256" i="1"/>
  <c r="M255" i="1"/>
  <c r="M250" i="1"/>
  <c r="N246" i="1"/>
  <c r="M258" i="1"/>
  <c r="AF278" i="1"/>
  <c r="AF339" i="1" s="1"/>
  <c r="AF400" i="1" s="1"/>
  <c r="AF461" i="1" s="1"/>
  <c r="AF522" i="1" s="1"/>
  <c r="BM307" i="1"/>
  <c r="H364" i="1"/>
  <c r="H425" i="1" s="1"/>
  <c r="H486" i="1" s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H1218" i="1" s="1"/>
  <c r="H1279" i="1" s="1"/>
  <c r="H1340" i="1" s="1"/>
  <c r="H1401" i="1" s="1"/>
  <c r="H358" i="1"/>
  <c r="Y358" i="1"/>
  <c r="M14" i="1"/>
  <c r="M21" i="1"/>
  <c r="M76" i="1"/>
  <c r="AF167" i="1"/>
  <c r="AF205" i="1"/>
  <c r="AF266" i="1" s="1"/>
  <c r="AF276" i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84" i="1"/>
  <c r="M318" i="1"/>
  <c r="M314" i="1"/>
  <c r="M317" i="1"/>
  <c r="M315" i="1"/>
  <c r="M311" i="1"/>
  <c r="M319" i="1"/>
  <c r="AF410" i="1"/>
  <c r="AF471" i="1" s="1"/>
  <c r="AF532" i="1" s="1"/>
  <c r="AF593" i="1" s="1"/>
  <c r="AF654" i="1" s="1"/>
  <c r="AF715" i="1" s="1"/>
  <c r="AF776" i="1" s="1"/>
  <c r="AF837" i="1" s="1"/>
  <c r="AF118" i="1"/>
  <c r="C142" i="2"/>
  <c r="B242" i="1"/>
  <c r="L279" i="1"/>
  <c r="N218" i="1"/>
  <c r="AF256" i="1"/>
  <c r="AF317" i="1" s="1"/>
  <c r="AF378" i="1" s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C78" i="2"/>
  <c r="D181" i="1"/>
  <c r="AF194" i="1"/>
  <c r="AF255" i="1" s="1"/>
  <c r="AF316" i="1" s="1"/>
  <c r="AF377" i="1" s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M5" i="1"/>
  <c r="M29" i="1" s="1"/>
  <c r="M31" i="1" s="1"/>
  <c r="M91" i="1" s="1"/>
  <c r="L119" i="1"/>
  <c r="AF287" i="1"/>
  <c r="AF300" i="1"/>
  <c r="AF361" i="1" s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BP429" i="1"/>
  <c r="M137" i="1"/>
  <c r="M320" i="1"/>
  <c r="M312" i="1"/>
  <c r="M321" i="1"/>
  <c r="M328" i="1"/>
  <c r="M327" i="1"/>
  <c r="M326" i="1"/>
  <c r="L334" i="1"/>
  <c r="M329" i="1"/>
  <c r="M325" i="1"/>
  <c r="M324" i="1"/>
  <c r="M323" i="1"/>
  <c r="M322" i="1"/>
  <c r="M313" i="1"/>
  <c r="M310" i="1"/>
  <c r="M334" i="1" s="1"/>
  <c r="AF346" i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390" i="1"/>
  <c r="AF451" i="1" s="1"/>
  <c r="AF512" i="1" s="1"/>
  <c r="AF573" i="1" s="1"/>
  <c r="AF634" i="1" s="1"/>
  <c r="AF695" i="1" s="1"/>
  <c r="AF756" i="1" s="1"/>
  <c r="AF817" i="1" s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404" i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H419" i="1"/>
  <c r="M202" i="1"/>
  <c r="M203" i="1"/>
  <c r="M207" i="1"/>
  <c r="L212" i="1"/>
  <c r="AF327" i="1"/>
  <c r="AF388" i="1" s="1"/>
  <c r="AF449" i="1" s="1"/>
  <c r="AF510" i="1" s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332" i="1"/>
  <c r="AF393" i="1" s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Y480" i="1"/>
  <c r="AF482" i="1"/>
  <c r="M131" i="1"/>
  <c r="M132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M136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M199" i="1"/>
  <c r="AF405" i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419" i="1"/>
  <c r="AF480" i="1" s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M127" i="1"/>
  <c r="M151" i="1" s="1"/>
  <c r="M198" i="1"/>
  <c r="H297" i="1"/>
  <c r="AF358" i="1"/>
  <c r="AF336" i="1"/>
  <c r="AF397" i="1" s="1"/>
  <c r="AF458" i="1" s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M442" i="1"/>
  <c r="M434" i="1"/>
  <c r="M443" i="1"/>
  <c r="M450" i="1"/>
  <c r="M449" i="1"/>
  <c r="M448" i="1"/>
  <c r="M447" i="1"/>
  <c r="M446" i="1"/>
  <c r="L456" i="1"/>
  <c r="M451" i="1"/>
  <c r="M445" i="1"/>
  <c r="M444" i="1"/>
  <c r="M435" i="1"/>
  <c r="M432" i="1"/>
  <c r="M456" i="1" s="1"/>
  <c r="AF498" i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M381" i="1"/>
  <c r="M373" i="1"/>
  <c r="M382" i="1"/>
  <c r="M395" i="1" s="1"/>
  <c r="M389" i="1"/>
  <c r="M388" i="1"/>
  <c r="M387" i="1"/>
  <c r="L395" i="1"/>
  <c r="M390" i="1"/>
  <c r="M386" i="1"/>
  <c r="M385" i="1"/>
  <c r="M384" i="1"/>
  <c r="M383" i="1"/>
  <c r="M374" i="1"/>
  <c r="M371" i="1"/>
  <c r="N429" i="1"/>
  <c r="M440" i="1"/>
  <c r="M130" i="1"/>
  <c r="N185" i="1"/>
  <c r="BM185" i="1"/>
  <c r="M189" i="1"/>
  <c r="M194" i="1"/>
  <c r="M195" i="1"/>
  <c r="M196" i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AF326" i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348" i="1"/>
  <c r="AF409" i="1" s="1"/>
  <c r="AF470" i="1" s="1"/>
  <c r="AF531" i="1" s="1"/>
  <c r="AF592" i="1" s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N368" i="1"/>
  <c r="M436" i="1"/>
  <c r="C528" i="2"/>
  <c r="H555" i="1"/>
  <c r="M192" i="1"/>
  <c r="M193" i="1"/>
  <c r="M197" i="1"/>
  <c r="AF345" i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359" i="1"/>
  <c r="AF420" i="1" s="1"/>
  <c r="AF481" i="1" s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M379" i="1"/>
  <c r="M438" i="1"/>
  <c r="M139" i="1"/>
  <c r="M140" i="1"/>
  <c r="M146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L151" i="1"/>
  <c r="M141" i="1"/>
  <c r="M142" i="1"/>
  <c r="M143" i="1"/>
  <c r="M144" i="1"/>
  <c r="O332" i="1"/>
  <c r="M377" i="1"/>
  <c r="M511" i="1"/>
  <c r="M510" i="1"/>
  <c r="M509" i="1"/>
  <c r="L517" i="1"/>
  <c r="AF543" i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N490" i="1"/>
  <c r="M494" i="1"/>
  <c r="M499" i="1"/>
  <c r="M500" i="1"/>
  <c r="M501" i="1"/>
  <c r="BM551" i="1"/>
  <c r="X479" i="1"/>
  <c r="C463" i="6"/>
  <c r="C466" i="6" s="1"/>
  <c r="X662" i="1"/>
  <c r="X357" i="1"/>
  <c r="X418" i="1"/>
  <c r="AF639" i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M496" i="1"/>
  <c r="M505" i="1"/>
  <c r="M506" i="1"/>
  <c r="M508" i="1"/>
  <c r="M564" i="1"/>
  <c r="M556" i="1"/>
  <c r="M565" i="1"/>
  <c r="M572" i="1"/>
  <c r="M571" i="1"/>
  <c r="M570" i="1"/>
  <c r="M569" i="1"/>
  <c r="M568" i="1"/>
  <c r="L578" i="1"/>
  <c r="M573" i="1"/>
  <c r="M567" i="1"/>
  <c r="M566" i="1"/>
  <c r="M557" i="1"/>
  <c r="M554" i="1"/>
  <c r="M578" i="1" s="1"/>
  <c r="M563" i="1"/>
  <c r="M559" i="1"/>
  <c r="M558" i="1"/>
  <c r="M507" i="1"/>
  <c r="M512" i="1"/>
  <c r="N551" i="1"/>
  <c r="AF583" i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O883" i="1"/>
  <c r="AD856" i="1"/>
  <c r="Y906" i="1"/>
  <c r="C527" i="2"/>
  <c r="H553" i="1"/>
  <c r="M504" i="1"/>
  <c r="M517" i="1" s="1"/>
  <c r="M495" i="1"/>
  <c r="AF565" i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Y541" i="1"/>
  <c r="H602" i="1"/>
  <c r="N612" i="1"/>
  <c r="BM612" i="1"/>
  <c r="M616" i="1"/>
  <c r="M621" i="1"/>
  <c r="M622" i="1"/>
  <c r="M623" i="1"/>
  <c r="M682" i="1"/>
  <c r="M683" i="1"/>
  <c r="M684" i="1"/>
  <c r="M756" i="1"/>
  <c r="M619" i="1"/>
  <c r="M620" i="1"/>
  <c r="M624" i="1"/>
  <c r="N673" i="1"/>
  <c r="BM673" i="1"/>
  <c r="M677" i="1"/>
  <c r="M700" i="1" s="1"/>
  <c r="M681" i="1"/>
  <c r="M685" i="1"/>
  <c r="M755" i="1"/>
  <c r="C567" i="6"/>
  <c r="C570" i="6" s="1"/>
  <c r="X784" i="1"/>
  <c r="C803" i="2"/>
  <c r="O820" i="1"/>
  <c r="M680" i="1"/>
  <c r="N734" i="1"/>
  <c r="M738" i="1"/>
  <c r="M743" i="1"/>
  <c r="M744" i="1"/>
  <c r="M745" i="1"/>
  <c r="M615" i="1"/>
  <c r="M639" i="1" s="1"/>
  <c r="M741" i="1"/>
  <c r="M746" i="1"/>
  <c r="L761" i="1"/>
  <c r="Y602" i="1"/>
  <c r="M676" i="1"/>
  <c r="X601" i="1"/>
  <c r="M618" i="1"/>
  <c r="M627" i="1"/>
  <c r="M628" i="1"/>
  <c r="M688" i="1"/>
  <c r="M689" i="1"/>
  <c r="M629" i="1"/>
  <c r="M630" i="1"/>
  <c r="M634" i="1"/>
  <c r="L639" i="1"/>
  <c r="M679" i="1"/>
  <c r="M690" i="1"/>
  <c r="M691" i="1"/>
  <c r="M695" i="1"/>
  <c r="L700" i="1"/>
  <c r="M631" i="1"/>
  <c r="M632" i="1"/>
  <c r="M633" i="1"/>
  <c r="M692" i="1"/>
  <c r="M693" i="1"/>
  <c r="M694" i="1"/>
  <c r="M740" i="1"/>
  <c r="M749" i="1"/>
  <c r="M750" i="1"/>
  <c r="M626" i="1"/>
  <c r="X723" i="1"/>
  <c r="M751" i="1"/>
  <c r="M752" i="1"/>
  <c r="M753" i="1"/>
  <c r="M754" i="1"/>
  <c r="M761" i="1" s="1"/>
  <c r="H785" i="1"/>
  <c r="M878" i="1"/>
  <c r="Y785" i="1"/>
  <c r="M859" i="1"/>
  <c r="M871" i="1"/>
  <c r="AF898" i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BP913" i="1"/>
  <c r="M812" i="1"/>
  <c r="M813" i="1"/>
  <c r="M817" i="1"/>
  <c r="L822" i="1"/>
  <c r="L883" i="1"/>
  <c r="M814" i="1"/>
  <c r="M815" i="1"/>
  <c r="M816" i="1"/>
  <c r="X906" i="1"/>
  <c r="BP1100" i="1"/>
  <c r="BM1100" i="1"/>
  <c r="M809" i="1"/>
  <c r="M862" i="1"/>
  <c r="M883" i="1" s="1"/>
  <c r="M870" i="1"/>
  <c r="M800" i="1"/>
  <c r="M876" i="1"/>
  <c r="C925" i="2"/>
  <c r="O942" i="1"/>
  <c r="M808" i="1"/>
  <c r="BM1039" i="1"/>
  <c r="BP1039" i="1"/>
  <c r="N795" i="1"/>
  <c r="M799" i="1"/>
  <c r="M822" i="1" s="1"/>
  <c r="M804" i="1"/>
  <c r="M805" i="1"/>
  <c r="M806" i="1"/>
  <c r="H968" i="1"/>
  <c r="M802" i="1"/>
  <c r="M803" i="1"/>
  <c r="H982" i="1"/>
  <c r="M923" i="1"/>
  <c r="M932" i="1"/>
  <c r="M933" i="1"/>
  <c r="M999" i="1"/>
  <c r="M998" i="1"/>
  <c r="M997" i="1"/>
  <c r="M994" i="1"/>
  <c r="L1005" i="1"/>
  <c r="M939" i="1"/>
  <c r="L944" i="1"/>
  <c r="M931" i="1"/>
  <c r="M993" i="1"/>
  <c r="M930" i="1"/>
  <c r="M996" i="1"/>
  <c r="AD978" i="1"/>
  <c r="N917" i="1"/>
  <c r="BM917" i="1"/>
  <c r="M921" i="1"/>
  <c r="M926" i="1"/>
  <c r="M927" i="1"/>
  <c r="M928" i="1"/>
  <c r="M992" i="1"/>
  <c r="M924" i="1"/>
  <c r="M925" i="1"/>
  <c r="M929" i="1"/>
  <c r="M1052" i="1"/>
  <c r="M1044" i="1"/>
  <c r="M1053" i="1"/>
  <c r="M1060" i="1"/>
  <c r="M1059" i="1"/>
  <c r="M1058" i="1"/>
  <c r="L1066" i="1"/>
  <c r="M1061" i="1"/>
  <c r="M1057" i="1"/>
  <c r="M1056" i="1"/>
  <c r="M1055" i="1"/>
  <c r="M1054" i="1"/>
  <c r="M1045" i="1"/>
  <c r="M1042" i="1"/>
  <c r="M1066" i="1" s="1"/>
  <c r="M1050" i="1"/>
  <c r="M1049" i="1"/>
  <c r="M1048" i="1"/>
  <c r="M1043" i="1"/>
  <c r="N1039" i="1"/>
  <c r="M1046" i="1"/>
  <c r="H980" i="1"/>
  <c r="M983" i="1"/>
  <c r="M1005" i="1" s="1"/>
  <c r="M995" i="1"/>
  <c r="M1104" i="1"/>
  <c r="M1103" i="1"/>
  <c r="M1112" i="1"/>
  <c r="M1108" i="1"/>
  <c r="M1107" i="1"/>
  <c r="M1111" i="1"/>
  <c r="M1110" i="1"/>
  <c r="M1109" i="1"/>
  <c r="M1105" i="1"/>
  <c r="L1127" i="1"/>
  <c r="M1122" i="1"/>
  <c r="M1118" i="1"/>
  <c r="M1117" i="1"/>
  <c r="M1116" i="1"/>
  <c r="M1115" i="1"/>
  <c r="M1106" i="1"/>
  <c r="M1120" i="1"/>
  <c r="N1100" i="1"/>
  <c r="O1003" i="1"/>
  <c r="M1119" i="1"/>
  <c r="C882" i="6"/>
  <c r="C829" i="6"/>
  <c r="C832" i="6" s="1"/>
  <c r="Y1090" i="1"/>
  <c r="M1114" i="1"/>
  <c r="Y1151" i="1"/>
  <c r="C1041" i="6"/>
  <c r="C1044" i="6" s="1"/>
  <c r="X1272" i="1"/>
  <c r="M1234" i="1"/>
  <c r="M1230" i="1"/>
  <c r="M1229" i="1"/>
  <c r="M1233" i="1"/>
  <c r="M1232" i="1"/>
  <c r="M1231" i="1"/>
  <c r="M1226" i="1"/>
  <c r="N1222" i="1"/>
  <c r="M1235" i="1"/>
  <c r="M1227" i="1"/>
  <c r="M1236" i="1"/>
  <c r="M1243" i="1"/>
  <c r="M1242" i="1"/>
  <c r="M1241" i="1"/>
  <c r="L1249" i="1"/>
  <c r="M1244" i="1"/>
  <c r="M1240" i="1"/>
  <c r="M1239" i="1"/>
  <c r="M1238" i="1"/>
  <c r="M1237" i="1"/>
  <c r="M1228" i="1"/>
  <c r="M1225" i="1"/>
  <c r="M1249" i="1" s="1"/>
  <c r="Y1272" i="1"/>
  <c r="M1180" i="1"/>
  <c r="M1181" i="1"/>
  <c r="M1182" i="1"/>
  <c r="M1174" i="1"/>
  <c r="N1161" i="1"/>
  <c r="M1165" i="1"/>
  <c r="M1170" i="1"/>
  <c r="M1171" i="1"/>
  <c r="BP1222" i="1"/>
  <c r="BM1222" i="1"/>
  <c r="M1413" i="1"/>
  <c r="M1412" i="1"/>
  <c r="M1410" i="1"/>
  <c r="M1426" i="1"/>
  <c r="M1408" i="1"/>
  <c r="M1432" i="1" s="1"/>
  <c r="M1424" i="1"/>
  <c r="M1419" i="1"/>
  <c r="M1425" i="1"/>
  <c r="M1418" i="1"/>
  <c r="M1298" i="1"/>
  <c r="M1301" i="1"/>
  <c r="M1304" i="1"/>
  <c r="L1310" i="1"/>
  <c r="BP1283" i="1"/>
  <c r="M1286" i="1"/>
  <c r="M1295" i="1"/>
  <c r="M1294" i="1"/>
  <c r="M1293" i="1"/>
  <c r="M1292" i="1"/>
  <c r="M1287" i="1"/>
  <c r="N1283" i="1"/>
  <c r="M1296" i="1"/>
  <c r="M1297" i="1"/>
  <c r="M1303" i="1"/>
  <c r="H1212" i="1"/>
  <c r="M1291" i="1"/>
  <c r="M1305" i="1"/>
  <c r="M1288" i="1"/>
  <c r="M1299" i="1"/>
  <c r="M1358" i="1"/>
  <c r="M1349" i="1"/>
  <c r="M1417" i="1"/>
  <c r="M1357" i="1"/>
  <c r="H1418" i="1"/>
  <c r="H1468" i="1"/>
  <c r="C1253" i="6"/>
  <c r="C1256" i="6" s="1"/>
  <c r="X1577" i="1"/>
  <c r="N1344" i="1"/>
  <c r="BM1344" i="1"/>
  <c r="M1348" i="1"/>
  <c r="M1353" i="1"/>
  <c r="M1354" i="1"/>
  <c r="M1355" i="1"/>
  <c r="M1366" i="1"/>
  <c r="M1351" i="1"/>
  <c r="M1352" i="1"/>
  <c r="M1356" i="1"/>
  <c r="M1365" i="1"/>
  <c r="M1347" i="1"/>
  <c r="M1364" i="1"/>
  <c r="M1363" i="1"/>
  <c r="M1477" i="1"/>
  <c r="M1480" i="1"/>
  <c r="M1411" i="1"/>
  <c r="M1420" i="1"/>
  <c r="M1421" i="1"/>
  <c r="M1476" i="1"/>
  <c r="M1422" i="1"/>
  <c r="M1423" i="1"/>
  <c r="M1427" i="1"/>
  <c r="L1432" i="1"/>
  <c r="X1455" i="1"/>
  <c r="M1470" i="1"/>
  <c r="M1482" i="1"/>
  <c r="G1645" i="1"/>
  <c r="I1523" i="1"/>
  <c r="I1521" i="1" s="1"/>
  <c r="I1462" i="1"/>
  <c r="I1460" i="1" s="1"/>
  <c r="N1405" i="1"/>
  <c r="M1409" i="1"/>
  <c r="M1414" i="1"/>
  <c r="M1415" i="1"/>
  <c r="M1416" i="1"/>
  <c r="M1478" i="1"/>
  <c r="M1474" i="1"/>
  <c r="M1473" i="1"/>
  <c r="M1479" i="1"/>
  <c r="M1484" i="1"/>
  <c r="M1487" i="1"/>
  <c r="H1584" i="1"/>
  <c r="N1466" i="1"/>
  <c r="M1471" i="1"/>
  <c r="M1533" i="1"/>
  <c r="M1542" i="1"/>
  <c r="M1543" i="1"/>
  <c r="M1547" i="1"/>
  <c r="BP1588" i="1"/>
  <c r="BM1588" i="1"/>
  <c r="M1544" i="1"/>
  <c r="M1545" i="1"/>
  <c r="M1546" i="1"/>
  <c r="M1541" i="1"/>
  <c r="M1600" i="1"/>
  <c r="M1596" i="1"/>
  <c r="M1595" i="1"/>
  <c r="M1599" i="1"/>
  <c r="M1598" i="1"/>
  <c r="M1597" i="1"/>
  <c r="M1592" i="1"/>
  <c r="N1588" i="1"/>
  <c r="M1602" i="1"/>
  <c r="M1609" i="1"/>
  <c r="M1608" i="1"/>
  <c r="M1607" i="1"/>
  <c r="L1615" i="1"/>
  <c r="M1610" i="1"/>
  <c r="M1606" i="1"/>
  <c r="M1605" i="1"/>
  <c r="M1604" i="1"/>
  <c r="M1603" i="1"/>
  <c r="M1594" i="1"/>
  <c r="M1615" i="1" s="1"/>
  <c r="M1601" i="1"/>
  <c r="M1548" i="1"/>
  <c r="L1554" i="1"/>
  <c r="M1549" i="1"/>
  <c r="N1527" i="1"/>
  <c r="BM1527" i="1"/>
  <c r="M1531" i="1"/>
  <c r="M1536" i="1"/>
  <c r="M1537" i="1"/>
  <c r="M1538" i="1"/>
  <c r="M1534" i="1"/>
  <c r="M1535" i="1"/>
  <c r="M1539" i="1"/>
  <c r="M1657" i="1"/>
  <c r="M1656" i="1"/>
  <c r="M1660" i="1"/>
  <c r="M1659" i="1"/>
  <c r="M1658" i="1"/>
  <c r="M1653" i="1"/>
  <c r="M1662" i="1"/>
  <c r="M1654" i="1"/>
  <c r="M1661" i="1"/>
  <c r="M1669" i="1"/>
  <c r="N1649" i="1"/>
  <c r="M1728" i="1"/>
  <c r="AF1693" i="1"/>
  <c r="AF1754" i="1" s="1"/>
  <c r="AF1815" i="1" s="1"/>
  <c r="AF1876" i="1" s="1"/>
  <c r="AF1937" i="1" s="1"/>
  <c r="AF1998" i="1" s="1"/>
  <c r="AF2059" i="1" s="1"/>
  <c r="AF2120" i="1" s="1"/>
  <c r="M1730" i="1"/>
  <c r="M1668" i="1"/>
  <c r="M1670" i="1"/>
  <c r="M1783" i="1"/>
  <c r="M1779" i="1"/>
  <c r="M1778" i="1"/>
  <c r="M1782" i="1"/>
  <c r="M1781" i="1"/>
  <c r="M1780" i="1"/>
  <c r="M1775" i="1"/>
  <c r="N1771" i="1"/>
  <c r="M1784" i="1"/>
  <c r="M1776" i="1"/>
  <c r="M1793" i="1"/>
  <c r="M1789" i="1"/>
  <c r="M1788" i="1"/>
  <c r="M1787" i="1"/>
  <c r="M1786" i="1"/>
  <c r="M1777" i="1"/>
  <c r="M1732" i="1"/>
  <c r="M1791" i="1"/>
  <c r="Y1822" i="1"/>
  <c r="M1655" i="1"/>
  <c r="M1676" i="1" s="1"/>
  <c r="M1664" i="1"/>
  <c r="M1665" i="1"/>
  <c r="H1822" i="1"/>
  <c r="M1959" i="1"/>
  <c r="M1957" i="1"/>
  <c r="M1981" i="1" s="1"/>
  <c r="M1962" i="1"/>
  <c r="M1961" i="1"/>
  <c r="M1965" i="1"/>
  <c r="M1964" i="1"/>
  <c r="M1963" i="1"/>
  <c r="M1958" i="1"/>
  <c r="N1954" i="1"/>
  <c r="M1666" i="1"/>
  <c r="M1667" i="1"/>
  <c r="M1671" i="1"/>
  <c r="L1676" i="1"/>
  <c r="M1716" i="1"/>
  <c r="M1725" i="1"/>
  <c r="M1726" i="1"/>
  <c r="M1724" i="1"/>
  <c r="AF1822" i="1"/>
  <c r="AF1883" i="1" s="1"/>
  <c r="AF1944" i="1" s="1"/>
  <c r="AF2005" i="1" s="1"/>
  <c r="AF2066" i="1" s="1"/>
  <c r="AF2127" i="1" s="1"/>
  <c r="M1715" i="1"/>
  <c r="M1790" i="1"/>
  <c r="M1792" i="1"/>
  <c r="M1785" i="1"/>
  <c r="N1710" i="1"/>
  <c r="M1714" i="1"/>
  <c r="M1737" i="1" s="1"/>
  <c r="M1719" i="1"/>
  <c r="M1720" i="1"/>
  <c r="M1904" i="1"/>
  <c r="M1903" i="1"/>
  <c r="M1902" i="1"/>
  <c r="M1906" i="1"/>
  <c r="M1899" i="1"/>
  <c r="M1907" i="1"/>
  <c r="M1896" i="1"/>
  <c r="M1912" i="1"/>
  <c r="M1913" i="1"/>
  <c r="M1911" i="1"/>
  <c r="M1910" i="1"/>
  <c r="M1914" i="1"/>
  <c r="M1909" i="1"/>
  <c r="M1908" i="1"/>
  <c r="M1897" i="1"/>
  <c r="N1893" i="1"/>
  <c r="M1915" i="1"/>
  <c r="M1901" i="1"/>
  <c r="H2005" i="1"/>
  <c r="Y2005" i="1"/>
  <c r="Y1883" i="1"/>
  <c r="H1883" i="1"/>
  <c r="M1845" i="1"/>
  <c r="M1838" i="1"/>
  <c r="M1842" i="1"/>
  <c r="BP1893" i="1"/>
  <c r="BM1893" i="1"/>
  <c r="M1853" i="1"/>
  <c r="M1852" i="1"/>
  <c r="M1851" i="1"/>
  <c r="L1859" i="1"/>
  <c r="M1854" i="1"/>
  <c r="M1850" i="1"/>
  <c r="M1849" i="1"/>
  <c r="M1835" i="1"/>
  <c r="M1844" i="1"/>
  <c r="M1840" i="1"/>
  <c r="M1839" i="1"/>
  <c r="M1841" i="1"/>
  <c r="M1898" i="1"/>
  <c r="H1967" i="1"/>
  <c r="BP2015" i="1"/>
  <c r="BM2015" i="1"/>
  <c r="H2127" i="1"/>
  <c r="Y2127" i="1"/>
  <c r="M1967" i="1"/>
  <c r="H1906" i="1"/>
  <c r="H1944" i="1"/>
  <c r="H2017" i="1"/>
  <c r="M2029" i="1"/>
  <c r="M2031" i="1"/>
  <c r="M2035" i="1"/>
  <c r="L2126" i="1"/>
  <c r="O2101" i="1" s="1"/>
  <c r="M2096" i="1"/>
  <c r="C1150" i="6"/>
  <c r="M1966" i="1"/>
  <c r="M2042" i="1"/>
  <c r="M2025" i="1"/>
  <c r="M1960" i="1"/>
  <c r="M1969" i="1"/>
  <c r="M1970" i="1"/>
  <c r="L2042" i="1"/>
  <c r="M2027" i="1"/>
  <c r="M2023" i="1"/>
  <c r="M2022" i="1"/>
  <c r="M2028" i="1"/>
  <c r="M1971" i="1"/>
  <c r="M1972" i="1"/>
  <c r="M1976" i="1"/>
  <c r="L1981" i="1"/>
  <c r="N2015" i="1"/>
  <c r="M1973" i="1"/>
  <c r="M1974" i="1"/>
  <c r="M1975" i="1"/>
  <c r="M1968" i="1"/>
  <c r="M2032" i="1"/>
  <c r="C154" i="6"/>
  <c r="M2021" i="1"/>
  <c r="M2097" i="1"/>
  <c r="C206" i="6"/>
  <c r="C258" i="6"/>
  <c r="BP2076" i="1"/>
  <c r="BM2076" i="1"/>
  <c r="M2081" i="1"/>
  <c r="C310" i="6"/>
  <c r="M2092" i="1"/>
  <c r="M2091" i="1"/>
  <c r="M2082" i="1"/>
  <c r="M2088" i="1"/>
  <c r="M2084" i="1"/>
  <c r="M2083" i="1"/>
  <c r="M2087" i="1"/>
  <c r="M2086" i="1"/>
  <c r="M2085" i="1"/>
  <c r="M2080" i="1"/>
  <c r="N2076" i="1"/>
  <c r="Y2066" i="1"/>
  <c r="H2066" i="1"/>
  <c r="M2090" i="1"/>
  <c r="M2095" i="1"/>
  <c r="C885" i="6"/>
  <c r="C938" i="6"/>
  <c r="M2094" i="1"/>
  <c r="M2098" i="1"/>
  <c r="C991" i="6"/>
  <c r="M2089" i="1"/>
  <c r="M2093" i="1"/>
  <c r="C50" i="6"/>
  <c r="C102" i="6"/>
  <c r="C1097" i="6"/>
  <c r="T63" i="1" l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M2103" i="1"/>
  <c r="P1840" i="1"/>
  <c r="P1901" i="1" s="1"/>
  <c r="P1962" i="1" s="1"/>
  <c r="P2023" i="1" s="1"/>
  <c r="P2084" i="1" s="1"/>
  <c r="M1859" i="1"/>
  <c r="M1371" i="1"/>
  <c r="P1366" i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I1584" i="1"/>
  <c r="I1582" i="1" s="1"/>
  <c r="H1645" i="1"/>
  <c r="H1706" i="1" s="1"/>
  <c r="H1767" i="1" s="1"/>
  <c r="H1828" i="1" s="1"/>
  <c r="H1889" i="1" s="1"/>
  <c r="H1950" i="1" s="1"/>
  <c r="H2011" i="1" s="1"/>
  <c r="H2072" i="1" s="1"/>
  <c r="H2133" i="1" s="1"/>
  <c r="G1706" i="1"/>
  <c r="I1645" i="1"/>
  <c r="I1643" i="1" s="1"/>
  <c r="L152" i="1"/>
  <c r="M1554" i="1"/>
  <c r="M1920" i="1"/>
  <c r="O2042" i="1"/>
  <c r="AD2015" i="1"/>
  <c r="O1310" i="1"/>
  <c r="AD1283" i="1"/>
  <c r="O1188" i="1"/>
  <c r="AD1161" i="1"/>
  <c r="C1015" i="2"/>
  <c r="H1041" i="1"/>
  <c r="O822" i="1"/>
  <c r="AD795" i="1"/>
  <c r="C164" i="2"/>
  <c r="H193" i="1"/>
  <c r="G303" i="1"/>
  <c r="I242" i="1"/>
  <c r="I240" i="1" s="1"/>
  <c r="O1981" i="1"/>
  <c r="AD1954" i="1"/>
  <c r="AD1649" i="1"/>
  <c r="O1676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C143" i="2"/>
  <c r="B189" i="1"/>
  <c r="C139" i="2"/>
  <c r="C149" i="2" s="1"/>
  <c r="D242" i="1"/>
  <c r="L180" i="1"/>
  <c r="P66" i="1"/>
  <c r="O66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C223" i="2"/>
  <c r="H250" i="1"/>
  <c r="L32" i="1"/>
  <c r="M1188" i="1"/>
  <c r="O1615" i="1"/>
  <c r="AD1588" i="1"/>
  <c r="AD1344" i="1"/>
  <c r="O1371" i="1"/>
  <c r="M1127" i="1"/>
  <c r="C88" i="2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1249" i="1"/>
  <c r="AD1222" i="1"/>
  <c r="O1066" i="1"/>
  <c r="AD1039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H1529" i="1"/>
  <c r="H1479" i="1"/>
  <c r="O517" i="1"/>
  <c r="AD490" i="1"/>
  <c r="C163" i="2"/>
  <c r="H191" i="1"/>
  <c r="O136" i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196" i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C6" i="2"/>
  <c r="Z63" i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M1310" i="1"/>
  <c r="O639" i="1"/>
  <c r="AD612" i="1"/>
  <c r="C588" i="2"/>
  <c r="H614" i="1"/>
  <c r="M212" i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O90" i="1"/>
  <c r="AD63" i="1"/>
  <c r="O146" i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AD1771" i="1"/>
  <c r="O1798" i="1"/>
  <c r="AD1527" i="1"/>
  <c r="O1554" i="1"/>
  <c r="M1493" i="1"/>
  <c r="M944" i="1"/>
  <c r="O700" i="1"/>
  <c r="AD673" i="1"/>
  <c r="L340" i="1"/>
  <c r="N279" i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51" i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C589" i="2"/>
  <c r="H616" i="1"/>
  <c r="H2078" i="1"/>
  <c r="H2089" i="1" s="1"/>
  <c r="H2028" i="1"/>
  <c r="M1798" i="1"/>
  <c r="O212" i="1"/>
  <c r="AD185" i="1"/>
  <c r="C203" i="2"/>
  <c r="B303" i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C8" i="2"/>
  <c r="L51" i="1"/>
  <c r="C7" i="2" s="1"/>
  <c r="O26" i="1"/>
  <c r="C202" i="2"/>
  <c r="E303" i="1"/>
  <c r="AD1893" i="1"/>
  <c r="O1920" i="1"/>
  <c r="O944" i="1"/>
  <c r="AD917" i="1"/>
  <c r="C1016" i="2"/>
  <c r="H1043" i="1"/>
  <c r="O273" i="1"/>
  <c r="AD246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C161" i="2"/>
  <c r="C166" i="2" s="1"/>
  <c r="H187" i="1"/>
  <c r="H137" i="1"/>
  <c r="AF253" i="1"/>
  <c r="O456" i="1"/>
  <c r="AD429" i="1"/>
  <c r="O761" i="1"/>
  <c r="AD734" i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C105" i="2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AD2076" i="1"/>
  <c r="O2103" i="1"/>
  <c r="AD1466" i="1"/>
  <c r="O1493" i="1"/>
  <c r="AD1405" i="1"/>
  <c r="O1432" i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M90" i="1"/>
  <c r="M92" i="1" s="1"/>
  <c r="M152" i="1" s="1"/>
  <c r="M153" i="1" s="1"/>
  <c r="M213" i="1" s="1"/>
  <c r="O578" i="1"/>
  <c r="AD551" i="1"/>
  <c r="L153" i="1"/>
  <c r="AE181" i="1"/>
  <c r="AF228" i="1"/>
  <c r="C213" i="2"/>
  <c r="L278" i="1"/>
  <c r="N278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L172" i="1"/>
  <c r="AI186" i="1"/>
  <c r="AI239" i="1" s="1"/>
  <c r="AI242" i="1" s="1"/>
  <c r="O1737" i="1"/>
  <c r="AD1710" i="1"/>
  <c r="AD1100" i="1"/>
  <c r="O1127" i="1"/>
  <c r="O395" i="1"/>
  <c r="AD368" i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C201" i="2"/>
  <c r="A303" i="1"/>
  <c r="O132" i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C69" i="2"/>
  <c r="L112" i="1"/>
  <c r="C68" i="2" s="1"/>
  <c r="O87" i="1"/>
  <c r="O91" i="1" s="1"/>
  <c r="C649" i="2" l="1"/>
  <c r="H675" i="1"/>
  <c r="P127" i="1"/>
  <c r="P87" i="1"/>
  <c r="C200" i="2"/>
  <c r="C210" i="2" s="1"/>
  <c r="D303" i="1"/>
  <c r="L241" i="1"/>
  <c r="C263" i="2"/>
  <c r="E364" i="1"/>
  <c r="C650" i="2"/>
  <c r="H677" i="1"/>
  <c r="H1590" i="1"/>
  <c r="H1540" i="1"/>
  <c r="L93" i="1"/>
  <c r="C1076" i="2"/>
  <c r="H1102" i="1"/>
  <c r="C67" i="2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G364" i="1"/>
  <c r="I303" i="1"/>
  <c r="I301" i="1" s="1"/>
  <c r="G1767" i="1"/>
  <c r="I1706" i="1"/>
  <c r="I1704" i="1" s="1"/>
  <c r="AI247" i="1"/>
  <c r="AI300" i="1" s="1"/>
  <c r="AI303" i="1" s="1"/>
  <c r="L233" i="1"/>
  <c r="C11" i="2"/>
  <c r="C32" i="2" s="1"/>
  <c r="C59" i="2" s="1"/>
  <c r="F6" i="2"/>
  <c r="C225" i="2"/>
  <c r="H254" i="1"/>
  <c r="C264" i="2"/>
  <c r="B364" i="1"/>
  <c r="C204" i="2"/>
  <c r="B250" i="1"/>
  <c r="C1077" i="2"/>
  <c r="H1104" i="1"/>
  <c r="C262" i="2"/>
  <c r="A364" i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C274" i="2"/>
  <c r="L339" i="1"/>
  <c r="N339" i="1" s="1"/>
  <c r="N340" i="1"/>
  <c r="L401" i="1"/>
  <c r="P91" i="1"/>
  <c r="O92" i="1"/>
  <c r="P92" i="1" s="1"/>
  <c r="P150" i="1"/>
  <c r="P89" i="1"/>
  <c r="O150" i="1"/>
  <c r="C224" i="2"/>
  <c r="H252" i="1"/>
  <c r="C284" i="2"/>
  <c r="H311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L97" i="1"/>
  <c r="L117" i="1" s="1"/>
  <c r="L118" i="1" s="1"/>
  <c r="L120" i="1" s="1"/>
  <c r="O86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AE242" i="1"/>
  <c r="AF289" i="1"/>
  <c r="AF240" i="1"/>
  <c r="AF314" i="1"/>
  <c r="AF301" i="1"/>
  <c r="C130" i="2"/>
  <c r="O148" i="1"/>
  <c r="O152" i="1" s="1"/>
  <c r="P152" i="1" s="1"/>
  <c r="L173" i="1"/>
  <c r="C129" i="2" s="1"/>
  <c r="L154" i="1"/>
  <c r="L213" i="1"/>
  <c r="L214" i="1" s="1"/>
  <c r="M214" i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C222" i="2"/>
  <c r="H248" i="1"/>
  <c r="H198" i="1"/>
  <c r="O127" i="1"/>
  <c r="P88" i="1"/>
  <c r="O94" i="1" s="1"/>
  <c r="M117" i="1"/>
  <c r="AF375" i="1" l="1"/>
  <c r="C286" i="2"/>
  <c r="H315" i="1"/>
  <c r="C1137" i="2"/>
  <c r="H1163" i="1"/>
  <c r="C283" i="2"/>
  <c r="H309" i="1"/>
  <c r="H259" i="1"/>
  <c r="O153" i="1"/>
  <c r="P153" i="1" s="1"/>
  <c r="P211" i="1"/>
  <c r="O211" i="1"/>
  <c r="C1138" i="2"/>
  <c r="H1165" i="1"/>
  <c r="C324" i="2"/>
  <c r="E425" i="1"/>
  <c r="C323" i="2"/>
  <c r="A425" i="1"/>
  <c r="C265" i="2"/>
  <c r="B311" i="1"/>
  <c r="C191" i="2"/>
  <c r="O209" i="1"/>
  <c r="O213" i="1" s="1"/>
  <c r="P213" i="1" s="1"/>
  <c r="L234" i="1"/>
  <c r="C190" i="2" s="1"/>
  <c r="AE303" i="1"/>
  <c r="AF350" i="1"/>
  <c r="L215" i="1"/>
  <c r="L274" i="1"/>
  <c r="L275" i="1" s="1"/>
  <c r="L294" i="1"/>
  <c r="AI308" i="1"/>
  <c r="AI361" i="1" s="1"/>
  <c r="AI364" i="1" s="1"/>
  <c r="N401" i="1"/>
  <c r="L462" i="1"/>
  <c r="I1767" i="1"/>
  <c r="I1765" i="1" s="1"/>
  <c r="G1828" i="1"/>
  <c r="AD181" i="1"/>
  <c r="AF120" i="1"/>
  <c r="C285" i="2"/>
  <c r="H313" i="1"/>
  <c r="C261" i="2"/>
  <c r="C271" i="2" s="1"/>
  <c r="L302" i="1"/>
  <c r="D364" i="1"/>
  <c r="P149" i="1"/>
  <c r="O155" i="1" s="1"/>
  <c r="O188" i="1"/>
  <c r="M178" i="1"/>
  <c r="P148" i="1"/>
  <c r="P188" i="1"/>
  <c r="O27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93" i="1"/>
  <c r="C325" i="2"/>
  <c r="B425" i="1"/>
  <c r="I364" i="1"/>
  <c r="I362" i="1" s="1"/>
  <c r="G425" i="1"/>
  <c r="H1651" i="1"/>
  <c r="H1601" i="1"/>
  <c r="C710" i="2"/>
  <c r="H736" i="1"/>
  <c r="C128" i="2"/>
  <c r="O181" i="1"/>
  <c r="N181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C711" i="2"/>
  <c r="H738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O147" i="1"/>
  <c r="C335" i="2"/>
  <c r="L400" i="1"/>
  <c r="N400" i="1" s="1"/>
  <c r="C227" i="2"/>
  <c r="C345" i="2"/>
  <c r="H372" i="1"/>
  <c r="F67" i="2"/>
  <c r="C72" i="2"/>
  <c r="C93" i="2" s="1"/>
  <c r="C120" i="2" s="1"/>
  <c r="P209" i="1" l="1"/>
  <c r="P249" i="1"/>
  <c r="C1199" i="2"/>
  <c r="H1226" i="1"/>
  <c r="H1287" i="1" s="1"/>
  <c r="H1348" i="1" s="1"/>
  <c r="AI369" i="1"/>
  <c r="AI422" i="1" s="1"/>
  <c r="AI425" i="1" s="1"/>
  <c r="L355" i="1"/>
  <c r="C189" i="2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C252" i="2"/>
  <c r="O270" i="1"/>
  <c r="O274" i="1" s="1"/>
  <c r="P274" i="1" s="1"/>
  <c r="L295" i="1"/>
  <c r="C251" i="2" s="1"/>
  <c r="O272" i="1"/>
  <c r="O214" i="1"/>
  <c r="P214" i="1" s="1"/>
  <c r="AE364" i="1"/>
  <c r="AF411" i="1"/>
  <c r="C322" i="2"/>
  <c r="C332" i="2" s="1"/>
  <c r="L363" i="1"/>
  <c r="D425" i="1"/>
  <c r="C771" i="2"/>
  <c r="H797" i="1"/>
  <c r="C344" i="2"/>
  <c r="H320" i="1"/>
  <c r="H370" i="1"/>
  <c r="C288" i="2"/>
  <c r="C346" i="2"/>
  <c r="H374" i="1"/>
  <c r="C406" i="2"/>
  <c r="H433" i="1"/>
  <c r="C467" i="2" s="1"/>
  <c r="C326" i="2"/>
  <c r="B372" i="1"/>
  <c r="C1198" i="2"/>
  <c r="H1224" i="1"/>
  <c r="L276" i="1"/>
  <c r="L335" i="1"/>
  <c r="L336" i="1" s="1"/>
  <c r="P210" i="1"/>
  <c r="O216" i="1" s="1"/>
  <c r="O249" i="1"/>
  <c r="M239" i="1"/>
  <c r="C396" i="2"/>
  <c r="L461" i="1"/>
  <c r="N461" i="1" s="1"/>
  <c r="G486" i="1"/>
  <c r="I425" i="1"/>
  <c r="I423" i="1" s="1"/>
  <c r="O154" i="1"/>
  <c r="C386" i="2"/>
  <c r="B486" i="1"/>
  <c r="F128" i="2"/>
  <c r="C133" i="2"/>
  <c r="C154" i="2" s="1"/>
  <c r="C181" i="2" s="1"/>
  <c r="AF181" i="1"/>
  <c r="AD242" i="1"/>
  <c r="C384" i="2"/>
  <c r="A486" i="1"/>
  <c r="C347" i="2"/>
  <c r="H376" i="1"/>
  <c r="H1712" i="1"/>
  <c r="H1662" i="1"/>
  <c r="L179" i="1"/>
  <c r="L181" i="1" s="1"/>
  <c r="I1828" i="1"/>
  <c r="I1826" i="1" s="1"/>
  <c r="G1889" i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C385" i="2"/>
  <c r="E486" i="1"/>
  <c r="AF362" i="1"/>
  <c r="L219" i="1"/>
  <c r="L239" i="1" s="1"/>
  <c r="L240" i="1" s="1"/>
  <c r="L242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O208" i="1"/>
  <c r="C772" i="2"/>
  <c r="H799" i="1"/>
  <c r="L523" i="1"/>
  <c r="N462" i="1"/>
  <c r="AF423" i="1"/>
  <c r="AF436" i="1"/>
  <c r="P272" i="1" l="1"/>
  <c r="O333" i="1"/>
  <c r="O275" i="1"/>
  <c r="P275" i="1" s="1"/>
  <c r="C457" i="2"/>
  <c r="L522" i="1"/>
  <c r="N522" i="1" s="1"/>
  <c r="C405" i="2"/>
  <c r="H381" i="1"/>
  <c r="H431" i="1"/>
  <c r="C349" i="2"/>
  <c r="C250" i="2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303" i="1"/>
  <c r="N303" i="1" s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80" i="1"/>
  <c r="L300" i="1" s="1"/>
  <c r="O269" i="1"/>
  <c r="AD303" i="1"/>
  <c r="AF242" i="1"/>
  <c r="L337" i="1"/>
  <c r="L396" i="1"/>
  <c r="L397" i="1" s="1"/>
  <c r="C832" i="2"/>
  <c r="H858" i="1"/>
  <c r="C194" i="2"/>
  <c r="C215" i="2" s="1"/>
  <c r="C242" i="2" s="1"/>
  <c r="F189" i="2"/>
  <c r="C313" i="2"/>
  <c r="L356" i="1"/>
  <c r="C312" i="2" s="1"/>
  <c r="O331" i="1"/>
  <c r="O335" i="1" s="1"/>
  <c r="P335" i="1" s="1"/>
  <c r="G547" i="1"/>
  <c r="I486" i="1"/>
  <c r="I484" i="1" s="1"/>
  <c r="H1723" i="1"/>
  <c r="H1773" i="1"/>
  <c r="C383" i="2"/>
  <c r="L424" i="1"/>
  <c r="D486" i="1"/>
  <c r="AI430" i="1"/>
  <c r="AI483" i="1" s="1"/>
  <c r="AI486" i="1" s="1"/>
  <c r="L416" i="1"/>
  <c r="AF484" i="1"/>
  <c r="AF497" i="1"/>
  <c r="C407" i="2"/>
  <c r="H435" i="1"/>
  <c r="C833" i="2"/>
  <c r="H860" i="1"/>
  <c r="C894" i="2" s="1"/>
  <c r="C446" i="2"/>
  <c r="E547" i="1"/>
  <c r="H1285" i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C447" i="2"/>
  <c r="B547" i="1"/>
  <c r="C387" i="2"/>
  <c r="B433" i="1"/>
  <c r="L584" i="1"/>
  <c r="N523" i="1"/>
  <c r="C408" i="2"/>
  <c r="H437" i="1"/>
  <c r="P271" i="1"/>
  <c r="O277" i="1" s="1"/>
  <c r="O310" i="1"/>
  <c r="M300" i="1"/>
  <c r="AE425" i="1"/>
  <c r="AF472" i="1"/>
  <c r="P310" i="1"/>
  <c r="P270" i="1"/>
  <c r="C445" i="2"/>
  <c r="A547" i="1"/>
  <c r="O215" i="1"/>
  <c r="G1950" i="1"/>
  <c r="I1889" i="1"/>
  <c r="I1887" i="1" s="1"/>
  <c r="G608" i="1" l="1"/>
  <c r="I547" i="1"/>
  <c r="I545" i="1" s="1"/>
  <c r="L341" i="1"/>
  <c r="L361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C255" i="2"/>
  <c r="C276" i="2" s="1"/>
  <c r="C303" i="2" s="1"/>
  <c r="F250" i="2"/>
  <c r="C466" i="2"/>
  <c r="H442" i="1"/>
  <c r="C469" i="2"/>
  <c r="H498" i="1"/>
  <c r="C410" i="2"/>
  <c r="C311" i="2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C468" i="2"/>
  <c r="H496" i="1"/>
  <c r="L301" i="1"/>
  <c r="L303" i="1" s="1"/>
  <c r="C506" i="2"/>
  <c r="A608" i="1"/>
  <c r="C518" i="2"/>
  <c r="L583" i="1"/>
  <c r="N583" i="1" s="1"/>
  <c r="AF558" i="1"/>
  <c r="AF545" i="1"/>
  <c r="C448" i="2"/>
  <c r="B494" i="1"/>
  <c r="C444" i="2"/>
  <c r="D547" i="1"/>
  <c r="L485" i="1"/>
  <c r="L457" i="1"/>
  <c r="L458" i="1" s="1"/>
  <c r="L398" i="1"/>
  <c r="O371" i="1"/>
  <c r="P332" i="1"/>
  <c r="O338" i="1" s="1"/>
  <c r="M361" i="1"/>
  <c r="AI491" i="1"/>
  <c r="AI544" i="1" s="1"/>
  <c r="AI547" i="1" s="1"/>
  <c r="L477" i="1"/>
  <c r="C507" i="2"/>
  <c r="E608" i="1"/>
  <c r="C374" i="2"/>
  <c r="L417" i="1"/>
  <c r="C373" i="2" s="1"/>
  <c r="O392" i="1"/>
  <c r="O396" i="1" s="1"/>
  <c r="P396" i="1" s="1"/>
  <c r="C393" i="2"/>
  <c r="P394" i="1"/>
  <c r="O394" i="1"/>
  <c r="O336" i="1"/>
  <c r="P336" i="1" s="1"/>
  <c r="G2011" i="1"/>
  <c r="I1950" i="1"/>
  <c r="I1948" i="1" s="1"/>
  <c r="L645" i="1"/>
  <c r="N584" i="1"/>
  <c r="C893" i="2"/>
  <c r="C508" i="2"/>
  <c r="B608" i="1"/>
  <c r="H1784" i="1"/>
  <c r="H1834" i="1"/>
  <c r="H1845" i="1" s="1"/>
  <c r="AF303" i="1"/>
  <c r="AD364" i="1"/>
  <c r="P333" i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P331" i="1"/>
  <c r="P371" i="1"/>
  <c r="AE486" i="1"/>
  <c r="AF533" i="1"/>
  <c r="H1346" i="1"/>
  <c r="O276" i="1"/>
  <c r="L518" i="1" l="1"/>
  <c r="L519" i="1" s="1"/>
  <c r="L459" i="1"/>
  <c r="C372" i="2"/>
  <c r="O425" i="1"/>
  <c r="N425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C509" i="2"/>
  <c r="B555" i="1"/>
  <c r="C505" i="2"/>
  <c r="C515" i="2" s="1"/>
  <c r="L546" i="1"/>
  <c r="D608" i="1"/>
  <c r="AF606" i="1"/>
  <c r="AF619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523" i="1"/>
  <c r="AF364" i="1"/>
  <c r="AD425" i="1"/>
  <c r="C471" i="2"/>
  <c r="O455" i="1"/>
  <c r="O397" i="1"/>
  <c r="P397" i="1" s="1"/>
  <c r="C579" i="2"/>
  <c r="L644" i="1"/>
  <c r="N644" i="1" s="1"/>
  <c r="C454" i="2"/>
  <c r="C435" i="2"/>
  <c r="L478" i="1"/>
  <c r="C434" i="2" s="1"/>
  <c r="O453" i="1"/>
  <c r="O457" i="1" s="1"/>
  <c r="P457" i="1" s="1"/>
  <c r="L402" i="1"/>
  <c r="L422" i="1" s="1"/>
  <c r="O391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C567" i="2"/>
  <c r="A669" i="1"/>
  <c r="O337" i="1"/>
  <c r="C569" i="2"/>
  <c r="B669" i="1"/>
  <c r="L362" i="1"/>
  <c r="L364" i="1" s="1"/>
  <c r="C530" i="2"/>
  <c r="H559" i="1"/>
  <c r="C568" i="2"/>
  <c r="E669" i="1"/>
  <c r="AI552" i="1"/>
  <c r="AI605" i="1" s="1"/>
  <c r="AI608" i="1" s="1"/>
  <c r="L538" i="1"/>
  <c r="O432" i="1"/>
  <c r="P393" i="1"/>
  <c r="O399" i="1" s="1"/>
  <c r="M422" i="1"/>
  <c r="C316" i="2"/>
  <c r="C337" i="2" s="1"/>
  <c r="C364" i="2" s="1"/>
  <c r="F311" i="2"/>
  <c r="AF594" i="1"/>
  <c r="AE547" i="1"/>
  <c r="N645" i="1"/>
  <c r="L706" i="1"/>
  <c r="P392" i="1"/>
  <c r="P432" i="1"/>
  <c r="G2072" i="1"/>
  <c r="I2011" i="1"/>
  <c r="I2009" i="1" s="1"/>
  <c r="C529" i="2"/>
  <c r="C532" i="2" s="1"/>
  <c r="H557" i="1"/>
  <c r="H503" i="1"/>
  <c r="I608" i="1"/>
  <c r="I606" i="1" s="1"/>
  <c r="G669" i="1"/>
  <c r="AD486" i="1" l="1"/>
  <c r="AF425" i="1"/>
  <c r="L463" i="1"/>
  <c r="L483" i="1" s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O452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C590" i="2"/>
  <c r="C593" i="2" s="1"/>
  <c r="H618" i="1"/>
  <c r="H564" i="1"/>
  <c r="AI613" i="1"/>
  <c r="AI666" i="1" s="1"/>
  <c r="AI669" i="1" s="1"/>
  <c r="L599" i="1"/>
  <c r="L423" i="1"/>
  <c r="L425" i="1" s="1"/>
  <c r="AF667" i="1"/>
  <c r="AF680" i="1"/>
  <c r="C566" i="2"/>
  <c r="C576" i="2" s="1"/>
  <c r="L607" i="1"/>
  <c r="D669" i="1"/>
  <c r="P493" i="1"/>
  <c r="P453" i="1"/>
  <c r="G730" i="1"/>
  <c r="I669" i="1"/>
  <c r="I667" i="1" s="1"/>
  <c r="C629" i="2"/>
  <c r="E730" i="1"/>
  <c r="C640" i="2"/>
  <c r="L705" i="1"/>
  <c r="N705" i="1" s="1"/>
  <c r="C570" i="2"/>
  <c r="B616" i="1"/>
  <c r="C433" i="2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486" i="1"/>
  <c r="N486" i="1" s="1"/>
  <c r="O493" i="1"/>
  <c r="P454" i="1"/>
  <c r="O460" i="1" s="1"/>
  <c r="M483" i="1"/>
  <c r="C591" i="2"/>
  <c r="H620" i="1"/>
  <c r="C496" i="2"/>
  <c r="L539" i="1"/>
  <c r="C495" i="2" s="1"/>
  <c r="O514" i="1"/>
  <c r="O518" i="1" s="1"/>
  <c r="P518" i="1" s="1"/>
  <c r="O398" i="1"/>
  <c r="O516" i="1"/>
  <c r="O458" i="1"/>
  <c r="P458" i="1" s="1"/>
  <c r="F372" i="2"/>
  <c r="C377" i="2"/>
  <c r="C398" i="2" s="1"/>
  <c r="C425" i="2" s="1"/>
  <c r="I2072" i="1"/>
  <c r="I2070" i="1" s="1"/>
  <c r="G2133" i="1"/>
  <c r="I2133" i="1" s="1"/>
  <c r="I2131" i="1" s="1"/>
  <c r="L767" i="1"/>
  <c r="N706" i="1"/>
  <c r="C628" i="2"/>
  <c r="A730" i="1"/>
  <c r="P455" i="1"/>
  <c r="C630" i="2"/>
  <c r="B730" i="1"/>
  <c r="AE608" i="1"/>
  <c r="AF655" i="1"/>
  <c r="L579" i="1"/>
  <c r="L580" i="1" s="1"/>
  <c r="L520" i="1"/>
  <c r="AF741" i="1" l="1"/>
  <c r="C557" i="2"/>
  <c r="L600" i="1"/>
  <c r="C556" i="2" s="1"/>
  <c r="O575" i="1"/>
  <c r="O579" i="1" s="1"/>
  <c r="P579" i="1" s="1"/>
  <c r="C651" i="2"/>
  <c r="H679" i="1"/>
  <c r="H625" i="1"/>
  <c r="C631" i="2"/>
  <c r="B677" i="1"/>
  <c r="AI674" i="1"/>
  <c r="AI727" i="1" s="1"/>
  <c r="AI730" i="1" s="1"/>
  <c r="L660" i="1"/>
  <c r="P516" i="1"/>
  <c r="C690" i="2"/>
  <c r="E791" i="1"/>
  <c r="C494" i="2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L640" i="1"/>
  <c r="L641" i="1" s="1"/>
  <c r="L581" i="1"/>
  <c r="O645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C691" i="2"/>
  <c r="B791" i="1"/>
  <c r="C652" i="2"/>
  <c r="H681" i="1"/>
  <c r="G791" i="1"/>
  <c r="I730" i="1"/>
  <c r="I728" i="1" s="1"/>
  <c r="O459" i="1"/>
  <c r="L524" i="1"/>
  <c r="L544" i="1" s="1"/>
  <c r="L545" i="1" s="1"/>
  <c r="L547" i="1" s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O513" i="1"/>
  <c r="P554" i="1"/>
  <c r="P514" i="1"/>
  <c r="L484" i="1"/>
  <c r="L486" i="1" s="1"/>
  <c r="C701" i="2"/>
  <c r="L766" i="1"/>
  <c r="N766" i="1" s="1"/>
  <c r="AE669" i="1"/>
  <c r="AF716" i="1"/>
  <c r="C627" i="2"/>
  <c r="C637" i="2" s="1"/>
  <c r="D730" i="1"/>
  <c r="L668" i="1"/>
  <c r="C438" i="2"/>
  <c r="C459" i="2" s="1"/>
  <c r="C486" i="2" s="1"/>
  <c r="F433" i="2"/>
  <c r="P577" i="1"/>
  <c r="O577" i="1"/>
  <c r="O519" i="1"/>
  <c r="P519" i="1" s="1"/>
  <c r="C689" i="2"/>
  <c r="A791" i="1"/>
  <c r="N767" i="1"/>
  <c r="L828" i="1"/>
  <c r="P515" i="1"/>
  <c r="O554" i="1"/>
  <c r="M544" i="1"/>
  <c r="AD547" i="1"/>
  <c r="AF486" i="1"/>
  <c r="C499" i="2" l="1"/>
  <c r="C520" i="2" s="1"/>
  <c r="C547" i="2" s="1"/>
  <c r="F494" i="2"/>
  <c r="P615" i="1"/>
  <c r="P575" i="1"/>
  <c r="C618" i="2"/>
  <c r="O636" i="1"/>
  <c r="O640" i="1" s="1"/>
  <c r="P640" i="1" s="1"/>
  <c r="L661" i="1"/>
  <c r="C617" i="2" s="1"/>
  <c r="AI735" i="1"/>
  <c r="AI788" i="1" s="1"/>
  <c r="AI791" i="1" s="1"/>
  <c r="L721" i="1"/>
  <c r="C688" i="2"/>
  <c r="D791" i="1"/>
  <c r="L729" i="1"/>
  <c r="C713" i="2"/>
  <c r="H742" i="1"/>
  <c r="C692" i="2"/>
  <c r="B738" i="1"/>
  <c r="AD608" i="1"/>
  <c r="AF547" i="1"/>
  <c r="C752" i="2"/>
  <c r="B852" i="1"/>
  <c r="L585" i="1"/>
  <c r="L605" i="1" s="1"/>
  <c r="O574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C712" i="2"/>
  <c r="H740" i="1"/>
  <c r="H686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C654" i="2"/>
  <c r="O580" i="1"/>
  <c r="P580" i="1" s="1"/>
  <c r="O638" i="1"/>
  <c r="P638" i="1"/>
  <c r="C751" i="2"/>
  <c r="E852" i="1"/>
  <c r="G852" i="1"/>
  <c r="I791" i="1"/>
  <c r="I789" i="1" s="1"/>
  <c r="O521" i="1"/>
  <c r="O520" i="1" s="1"/>
  <c r="N828" i="1"/>
  <c r="L889" i="1"/>
  <c r="C762" i="2"/>
  <c r="L827" i="1"/>
  <c r="N827" i="1" s="1"/>
  <c r="AE730" i="1"/>
  <c r="AF777" i="1"/>
  <c r="AF789" i="1" s="1"/>
  <c r="L701" i="1"/>
  <c r="L702" i="1" s="1"/>
  <c r="L642" i="1"/>
  <c r="O615" i="1"/>
  <c r="P576" i="1"/>
  <c r="O582" i="1" s="1"/>
  <c r="M605" i="1"/>
  <c r="C750" i="2"/>
  <c r="A852" i="1"/>
  <c r="AF802" i="1"/>
  <c r="C555" i="2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08" i="1"/>
  <c r="N608" i="1" s="1"/>
  <c r="AF728" i="1"/>
  <c r="C774" i="2" l="1"/>
  <c r="H803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C823" i="2"/>
  <c r="L888" i="1"/>
  <c r="N888" i="1" s="1"/>
  <c r="C773" i="2"/>
  <c r="C776" i="2" s="1"/>
  <c r="H801" i="1"/>
  <c r="H747" i="1"/>
  <c r="C698" i="2"/>
  <c r="C715" i="2"/>
  <c r="C679" i="2"/>
  <c r="O697" i="1"/>
  <c r="O701" i="1" s="1"/>
  <c r="P701" i="1" s="1"/>
  <c r="L722" i="1"/>
  <c r="C678" i="2" s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AI796" i="1"/>
  <c r="AI849" i="1" s="1"/>
  <c r="AI852" i="1" s="1"/>
  <c r="L782" i="1"/>
  <c r="O581" i="1"/>
  <c r="C616" i="2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669" i="1"/>
  <c r="N669" i="1" s="1"/>
  <c r="AF863" i="1"/>
  <c r="AF850" i="1"/>
  <c r="L606" i="1"/>
  <c r="L608" i="1" s="1"/>
  <c r="G913" i="1"/>
  <c r="I852" i="1"/>
  <c r="I850" i="1" s="1"/>
  <c r="O641" i="1"/>
  <c r="P641" i="1" s="1"/>
  <c r="O699" i="1"/>
  <c r="AF838" i="1"/>
  <c r="AE791" i="1"/>
  <c r="C749" i="2"/>
  <c r="L790" i="1"/>
  <c r="D852" i="1"/>
  <c r="L950" i="1"/>
  <c r="N889" i="1"/>
  <c r="C813" i="2"/>
  <c r="B913" i="1"/>
  <c r="C812" i="2"/>
  <c r="E913" i="1"/>
  <c r="P676" i="1"/>
  <c r="P636" i="1"/>
  <c r="C753" i="2"/>
  <c r="B799" i="1"/>
  <c r="F555" i="2"/>
  <c r="C560" i="2"/>
  <c r="C581" i="2" s="1"/>
  <c r="C608" i="2" s="1"/>
  <c r="C811" i="2"/>
  <c r="A913" i="1"/>
  <c r="O676" i="1"/>
  <c r="P637" i="1"/>
  <c r="O643" i="1" s="1"/>
  <c r="M666" i="1"/>
  <c r="L762" i="1"/>
  <c r="L763" i="1" s="1"/>
  <c r="L703" i="1"/>
  <c r="AF608" i="1"/>
  <c r="AD669" i="1"/>
  <c r="C814" i="2" l="1"/>
  <c r="B860" i="1"/>
  <c r="O760" i="1"/>
  <c r="O702" i="1"/>
  <c r="P702" i="1" s="1"/>
  <c r="AF669" i="1"/>
  <c r="AD730" i="1"/>
  <c r="C874" i="2"/>
  <c r="B974" i="1"/>
  <c r="AF924" i="1"/>
  <c r="AF911" i="1"/>
  <c r="C834" i="2"/>
  <c r="C837" i="2" s="1"/>
  <c r="H862" i="1"/>
  <c r="H808" i="1"/>
  <c r="G974" i="1"/>
  <c r="I913" i="1"/>
  <c r="I911" i="1" s="1"/>
  <c r="C873" i="2"/>
  <c r="E974" i="1"/>
  <c r="C677" i="2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F616" i="2"/>
  <c r="C621" i="2"/>
  <c r="C642" i="2" s="1"/>
  <c r="C669" i="2" s="1"/>
  <c r="C884" i="2"/>
  <c r="L949" i="1"/>
  <c r="N949" i="1" s="1"/>
  <c r="L764" i="1"/>
  <c r="L823" i="1"/>
  <c r="L824" i="1" s="1"/>
  <c r="L1011" i="1"/>
  <c r="N950" i="1"/>
  <c r="O737" i="1"/>
  <c r="P698" i="1"/>
  <c r="O704" i="1" s="1"/>
  <c r="M727" i="1"/>
  <c r="P737" i="1"/>
  <c r="P697" i="1"/>
  <c r="C810" i="2"/>
  <c r="C820" i="2" s="1"/>
  <c r="D913" i="1"/>
  <c r="L851" i="1"/>
  <c r="C872" i="2"/>
  <c r="A974" i="1"/>
  <c r="C759" i="2"/>
  <c r="C740" i="2"/>
  <c r="O758" i="1"/>
  <c r="O762" i="1" s="1"/>
  <c r="P762" i="1" s="1"/>
  <c r="L783" i="1"/>
  <c r="C739" i="2" s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L707" i="1"/>
  <c r="L727" i="1" s="1"/>
  <c r="L728" i="1" s="1"/>
  <c r="L730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C835" i="2"/>
  <c r="H864" i="1"/>
  <c r="AI857" i="1"/>
  <c r="AI910" i="1" s="1"/>
  <c r="AI913" i="1" s="1"/>
  <c r="L843" i="1"/>
  <c r="AE852" i="1"/>
  <c r="AF899" i="1"/>
  <c r="P699" i="1"/>
  <c r="O642" i="1"/>
  <c r="O798" i="1" l="1"/>
  <c r="P759" i="1"/>
  <c r="M788" i="1"/>
  <c r="G1035" i="1"/>
  <c r="I974" i="1"/>
  <c r="I972" i="1" s="1"/>
  <c r="C895" i="2"/>
  <c r="H923" i="1"/>
  <c r="H869" i="1"/>
  <c r="AF972" i="1"/>
  <c r="AF985" i="1"/>
  <c r="C933" i="2"/>
  <c r="A1035" i="1"/>
  <c r="C945" i="2"/>
  <c r="L1010" i="1"/>
  <c r="N1010" i="1" s="1"/>
  <c r="C935" i="2"/>
  <c r="B1035" i="1"/>
  <c r="O889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AE913" i="1"/>
  <c r="AF960" i="1"/>
  <c r="AD791" i="1"/>
  <c r="AF730" i="1"/>
  <c r="L1072" i="1"/>
  <c r="N1011" i="1"/>
  <c r="C738" i="2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P821" i="1"/>
  <c r="O821" i="1"/>
  <c r="O763" i="1"/>
  <c r="P763" i="1" s="1"/>
  <c r="L904" i="1"/>
  <c r="AI918" i="1"/>
  <c r="AI971" i="1" s="1"/>
  <c r="AI974" i="1" s="1"/>
  <c r="C896" i="2"/>
  <c r="H925" i="1"/>
  <c r="C682" i="2"/>
  <c r="C703" i="2" s="1"/>
  <c r="C730" i="2" s="1"/>
  <c r="F677" i="2"/>
  <c r="P760" i="1"/>
  <c r="O757" i="1"/>
  <c r="L768" i="1"/>
  <c r="L788" i="1" s="1"/>
  <c r="L789" i="1" s="1"/>
  <c r="L791" i="1" s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P798" i="1"/>
  <c r="P758" i="1"/>
  <c r="C934" i="2"/>
  <c r="E1035" i="1"/>
  <c r="C875" i="2"/>
  <c r="B921" i="1"/>
  <c r="L884" i="1"/>
  <c r="L885" i="1" s="1"/>
  <c r="L825" i="1"/>
  <c r="C801" i="2"/>
  <c r="L844" i="1"/>
  <c r="C800" i="2" s="1"/>
  <c r="O819" i="1"/>
  <c r="O823" i="1" s="1"/>
  <c r="P823" i="1" s="1"/>
  <c r="C871" i="2"/>
  <c r="D974" i="1"/>
  <c r="L912" i="1"/>
  <c r="O703" i="1"/>
  <c r="O882" i="1" l="1"/>
  <c r="O824" i="1"/>
  <c r="P824" i="1" s="1"/>
  <c r="C1006" i="2"/>
  <c r="L1071" i="1"/>
  <c r="N1071" i="1" s="1"/>
  <c r="C995" i="2"/>
  <c r="E1096" i="1"/>
  <c r="C994" i="2"/>
  <c r="A1096" i="1"/>
  <c r="L829" i="1"/>
  <c r="L849" i="1" s="1"/>
  <c r="L850" i="1" s="1"/>
  <c r="L852" i="1" s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818" i="1"/>
  <c r="L1133" i="1"/>
  <c r="N1072" i="1"/>
  <c r="F738" i="2"/>
  <c r="C743" i="2"/>
  <c r="C764" i="2" s="1"/>
  <c r="C791" i="2" s="1"/>
  <c r="C956" i="2"/>
  <c r="H984" i="1"/>
  <c r="H930" i="1"/>
  <c r="C799" i="2"/>
  <c r="O852" i="1"/>
  <c r="N852" i="1" s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P859" i="1"/>
  <c r="P819" i="1"/>
  <c r="AD852" i="1"/>
  <c r="AF791" i="1"/>
  <c r="C898" i="2"/>
  <c r="AF1033" i="1"/>
  <c r="AF1046" i="1"/>
  <c r="C881" i="2"/>
  <c r="AE974" i="1"/>
  <c r="AF1021" i="1"/>
  <c r="C932" i="2"/>
  <c r="L973" i="1"/>
  <c r="D1035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I1035" i="1"/>
  <c r="I1033" i="1" s="1"/>
  <c r="G1096" i="1"/>
  <c r="C936" i="2"/>
  <c r="B982" i="1"/>
  <c r="C996" i="2"/>
  <c r="B1096" i="1"/>
  <c r="O765" i="1"/>
  <c r="O764" i="1" s="1"/>
  <c r="C957" i="2"/>
  <c r="H986" i="1"/>
  <c r="AI979" i="1"/>
  <c r="AI1032" i="1" s="1"/>
  <c r="AI1035" i="1" s="1"/>
  <c r="L965" i="1"/>
  <c r="L886" i="1"/>
  <c r="L945" i="1"/>
  <c r="L946" i="1" s="1"/>
  <c r="C862" i="2"/>
  <c r="O880" i="1"/>
  <c r="O884" i="1" s="1"/>
  <c r="P884" i="1" s="1"/>
  <c r="L905" i="1"/>
  <c r="C861" i="2" s="1"/>
  <c r="P820" i="1"/>
  <c r="O826" i="1" s="1"/>
  <c r="O859" i="1"/>
  <c r="M849" i="1"/>
  <c r="C1057" i="2" l="1"/>
  <c r="B1157" i="1"/>
  <c r="N1133" i="1"/>
  <c r="L1194" i="1"/>
  <c r="O825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O879" i="1"/>
  <c r="L890" i="1"/>
  <c r="L910" i="1" s="1"/>
  <c r="L911" i="1" s="1"/>
  <c r="L913" i="1" s="1"/>
  <c r="C1055" i="2"/>
  <c r="A1157" i="1"/>
  <c r="C997" i="2"/>
  <c r="B1043" i="1"/>
  <c r="P880" i="1"/>
  <c r="P920" i="1"/>
  <c r="AF1107" i="1"/>
  <c r="P881" i="1"/>
  <c r="O920" i="1"/>
  <c r="M910" i="1"/>
  <c r="C1056" i="2"/>
  <c r="E1157" i="1"/>
  <c r="C804" i="2"/>
  <c r="C825" i="2" s="1"/>
  <c r="C852" i="2" s="1"/>
  <c r="F799" i="2"/>
  <c r="C860" i="2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L1006" i="1"/>
  <c r="L1007" i="1" s="1"/>
  <c r="L947" i="1"/>
  <c r="C993" i="2"/>
  <c r="C1003" i="2" s="1"/>
  <c r="L1034" i="1"/>
  <c r="D1096" i="1"/>
  <c r="C1067" i="2"/>
  <c r="L1132" i="1"/>
  <c r="N1132" i="1" s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C1017" i="2"/>
  <c r="H1045" i="1"/>
  <c r="H991" i="1"/>
  <c r="C959" i="2"/>
  <c r="C923" i="2"/>
  <c r="O941" i="1"/>
  <c r="O945" i="1" s="1"/>
  <c r="P945" i="1" s="1"/>
  <c r="L966" i="1"/>
  <c r="C922" i="2" s="1"/>
  <c r="AI1040" i="1"/>
  <c r="AI1093" i="1" s="1"/>
  <c r="AI1096" i="1" s="1"/>
  <c r="L1026" i="1"/>
  <c r="AF1082" i="1"/>
  <c r="AF1094" i="1" s="1"/>
  <c r="AE1035" i="1"/>
  <c r="O943" i="1"/>
  <c r="O885" i="1"/>
  <c r="P885" i="1" s="1"/>
  <c r="AD913" i="1"/>
  <c r="AF852" i="1"/>
  <c r="G1157" i="1"/>
  <c r="I1096" i="1"/>
  <c r="I1094" i="1" s="1"/>
  <c r="C942" i="2"/>
  <c r="C1018" i="2"/>
  <c r="H1047" i="1"/>
  <c r="P882" i="1"/>
  <c r="AF1168" i="1" l="1"/>
  <c r="P941" i="1"/>
  <c r="P981" i="1"/>
  <c r="L1008" i="1"/>
  <c r="L1067" i="1"/>
  <c r="L1068" i="1" s="1"/>
  <c r="C1058" i="2"/>
  <c r="B1104" i="1"/>
  <c r="C865" i="2"/>
  <c r="C886" i="2" s="1"/>
  <c r="C913" i="2" s="1"/>
  <c r="F860" i="2"/>
  <c r="C1054" i="2"/>
  <c r="C1064" i="2" s="1"/>
  <c r="L1095" i="1"/>
  <c r="D1157" i="1"/>
  <c r="C1079" i="2"/>
  <c r="H1108" i="1"/>
  <c r="C921" i="2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L951" i="1"/>
  <c r="L971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1087" i="1"/>
  <c r="AI1101" i="1"/>
  <c r="AI1154" i="1" s="1"/>
  <c r="AI1157" i="1" s="1"/>
  <c r="C1020" i="2"/>
  <c r="C1117" i="2"/>
  <c r="E1218" i="1"/>
  <c r="AF913" i="1"/>
  <c r="AD974" i="1"/>
  <c r="L1255" i="1"/>
  <c r="N1194" i="1"/>
  <c r="AE1096" i="1"/>
  <c r="AF1143" i="1"/>
  <c r="C1116" i="2"/>
  <c r="A1218" i="1"/>
  <c r="C1078" i="2"/>
  <c r="H1106" i="1"/>
  <c r="H1052" i="1"/>
  <c r="G1218" i="1"/>
  <c r="I1157" i="1"/>
  <c r="I1155" i="1" s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P1004" i="1"/>
  <c r="O1004" i="1"/>
  <c r="O946" i="1"/>
  <c r="P946" i="1" s="1"/>
  <c r="C1128" i="2"/>
  <c r="L1193" i="1"/>
  <c r="N1193" i="1" s="1"/>
  <c r="P942" i="1"/>
  <c r="O948" i="1" s="1"/>
  <c r="O981" i="1"/>
  <c r="M971" i="1"/>
  <c r="C1118" i="2"/>
  <c r="B1218" i="1"/>
  <c r="C984" i="2"/>
  <c r="O1002" i="1"/>
  <c r="O1006" i="1" s="1"/>
  <c r="P1006" i="1" s="1"/>
  <c r="L1027" i="1"/>
  <c r="C983" i="2" s="1"/>
  <c r="P943" i="1"/>
  <c r="O887" i="1"/>
  <c r="O886" i="1" s="1"/>
  <c r="C926" i="2" l="1"/>
  <c r="C947" i="2" s="1"/>
  <c r="C974" i="2" s="1"/>
  <c r="F921" i="2"/>
  <c r="AE1157" i="1"/>
  <c r="AF1204" i="1"/>
  <c r="N1255" i="1"/>
  <c r="L1316" i="1"/>
  <c r="AD1035" i="1"/>
  <c r="AF974" i="1"/>
  <c r="C1115" i="2"/>
  <c r="C1125" i="2" s="1"/>
  <c r="D1218" i="1"/>
  <c r="L1156" i="1"/>
  <c r="C1178" i="2"/>
  <c r="E1279" i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L1148" i="1"/>
  <c r="AI1162" i="1"/>
  <c r="AI1215" i="1" s="1"/>
  <c r="AI1218" i="1" s="1"/>
  <c r="C1119" i="2"/>
  <c r="B1165" i="1"/>
  <c r="C1189" i="2"/>
  <c r="L1254" i="1"/>
  <c r="N1254" i="1" s="1"/>
  <c r="C1045" i="2"/>
  <c r="L1088" i="1"/>
  <c r="C1044" i="2" s="1"/>
  <c r="O1063" i="1"/>
  <c r="O1067" i="1" s="1"/>
  <c r="P1067" i="1" s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O1001" i="1"/>
  <c r="L1012" i="1"/>
  <c r="L1032" i="1" s="1"/>
  <c r="L1033" i="1" s="1"/>
  <c r="L1035" i="1" s="1"/>
  <c r="L1128" i="1"/>
  <c r="L1129" i="1" s="1"/>
  <c r="L1069" i="1"/>
  <c r="P1065" i="1"/>
  <c r="O1065" i="1"/>
  <c r="O1007" i="1"/>
  <c r="P1007" i="1" s="1"/>
  <c r="I1218" i="1"/>
  <c r="I1216" i="1" s="1"/>
  <c r="G1279" i="1"/>
  <c r="C1139" i="2"/>
  <c r="C1142" i="2" s="1"/>
  <c r="H1167" i="1"/>
  <c r="H1113" i="1"/>
  <c r="O947" i="1"/>
  <c r="C1081" i="2"/>
  <c r="L972" i="1"/>
  <c r="L974" i="1" s="1"/>
  <c r="P1002" i="1"/>
  <c r="P1042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C1179" i="2"/>
  <c r="B1279" i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P1003" i="1"/>
  <c r="O1009" i="1" s="1"/>
  <c r="O1042" i="1"/>
  <c r="M1032" i="1"/>
  <c r="C1177" i="2"/>
  <c r="A1279" i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C1140" i="2"/>
  <c r="H1169" i="1"/>
  <c r="AF1229" i="1"/>
  <c r="AF1216" i="1"/>
  <c r="C982" i="2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AF1155" i="1"/>
  <c r="O1126" i="1" l="1"/>
  <c r="O1068" i="1"/>
  <c r="P1068" i="1" s="1"/>
  <c r="C1106" i="2"/>
  <c r="O1124" i="1"/>
  <c r="O1128" i="1" s="1"/>
  <c r="P1128" i="1" s="1"/>
  <c r="L1149" i="1"/>
  <c r="C1105" i="2" s="1"/>
  <c r="L1130" i="1"/>
  <c r="L1189" i="1"/>
  <c r="L1190" i="1" s="1"/>
  <c r="O1008" i="1"/>
  <c r="C1176" i="2"/>
  <c r="C1186" i="2" s="1"/>
  <c r="L1217" i="1"/>
  <c r="D1279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073" i="1"/>
  <c r="L1093" i="1" s="1"/>
  <c r="L1094" i="1" s="1"/>
  <c r="L1096" i="1" s="1"/>
  <c r="O1062" i="1"/>
  <c r="AD1096" i="1"/>
  <c r="AF1035" i="1"/>
  <c r="N1316" i="1"/>
  <c r="L1377" i="1"/>
  <c r="L1209" i="1"/>
  <c r="AI1223" i="1"/>
  <c r="AI1276" i="1" s="1"/>
  <c r="AI1279" i="1" s="1"/>
  <c r="P1063" i="1"/>
  <c r="P1103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C1201" i="2"/>
  <c r="H1230" i="1"/>
  <c r="H1291" i="1" s="1"/>
  <c r="H1352" i="1" s="1"/>
  <c r="L1315" i="1"/>
  <c r="N1315" i="1" s="1"/>
  <c r="C1200" i="2"/>
  <c r="C1203" i="2" s="1"/>
  <c r="H1228" i="1"/>
  <c r="H1174" i="1"/>
  <c r="AE1218" i="1"/>
  <c r="AF1265" i="1"/>
  <c r="C1043" i="2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C987" i="2"/>
  <c r="C1008" i="2" s="1"/>
  <c r="C1035" i="2" s="1"/>
  <c r="F982" i="2"/>
  <c r="AF1277" i="1"/>
  <c r="AF1290" i="1"/>
  <c r="G1340" i="1"/>
  <c r="I1279" i="1"/>
  <c r="I1277" i="1" s="1"/>
  <c r="C1180" i="2"/>
  <c r="B1226" i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O1103" i="1"/>
  <c r="P1064" i="1"/>
  <c r="O1070" i="1" s="1"/>
  <c r="M1093" i="1"/>
  <c r="P1125" i="1" l="1"/>
  <c r="O1164" i="1"/>
  <c r="M1154" i="1"/>
  <c r="H1289" i="1"/>
  <c r="H1235" i="1"/>
  <c r="AD1157" i="1"/>
  <c r="AF1096" i="1"/>
  <c r="D1340" i="1"/>
  <c r="L1278" i="1"/>
  <c r="O1069" i="1"/>
  <c r="L1376" i="1"/>
  <c r="N1376" i="1" s="1"/>
  <c r="C1104" i="2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255" i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P1124" i="1"/>
  <c r="P1164" i="1"/>
  <c r="L1134" i="1"/>
  <c r="L1154" i="1" s="1"/>
  <c r="L1155" i="1" s="1"/>
  <c r="L1157" i="1" s="1"/>
  <c r="O1123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G1401" i="1"/>
  <c r="I1401" i="1" s="1"/>
  <c r="I1399" i="1" s="1"/>
  <c r="I1340" i="1"/>
  <c r="I1338" i="1" s="1"/>
  <c r="AF1351" i="1"/>
  <c r="C1167" i="2"/>
  <c r="L1210" i="1"/>
  <c r="C1166" i="2" s="1"/>
  <c r="O1185" i="1"/>
  <c r="O1189" i="1" s="1"/>
  <c r="P1189" i="1" s="1"/>
  <c r="P1187" i="1"/>
  <c r="O1187" i="1"/>
  <c r="O1129" i="1"/>
  <c r="P1129" i="1" s="1"/>
  <c r="L1250" i="1"/>
  <c r="L1251" i="1" s="1"/>
  <c r="L1191" i="1"/>
  <c r="L1270" i="1"/>
  <c r="AI1284" i="1"/>
  <c r="AI1337" i="1" s="1"/>
  <c r="AI1340" i="1" s="1"/>
  <c r="F1043" i="2"/>
  <c r="C1048" i="2"/>
  <c r="C1069" i="2" s="1"/>
  <c r="C1096" i="2" s="1"/>
  <c r="AE1279" i="1"/>
  <c r="AF1326" i="1"/>
  <c r="AF1338" i="1" s="1"/>
  <c r="N1377" i="1"/>
  <c r="L1438" i="1"/>
  <c r="P1126" i="1"/>
  <c r="C1165" i="2" l="1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F1104" i="2"/>
  <c r="C1109" i="2"/>
  <c r="C1130" i="2" s="1"/>
  <c r="C1157" i="2" s="1"/>
  <c r="L1499" i="1"/>
  <c r="N1438" i="1"/>
  <c r="D1401" i="1"/>
  <c r="L1339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L1195" i="1"/>
  <c r="L1215" i="1" s="1"/>
  <c r="L1216" i="1" s="1"/>
  <c r="L1218" i="1" s="1"/>
  <c r="O1184" i="1"/>
  <c r="AD1218" i="1"/>
  <c r="AF1157" i="1"/>
  <c r="P1248" i="1"/>
  <c r="O1248" i="1"/>
  <c r="O1190" i="1"/>
  <c r="P1190" i="1" s="1"/>
  <c r="AI1345" i="1"/>
  <c r="AI1398" i="1" s="1"/>
  <c r="AI1401" i="1" s="1"/>
  <c r="L1331" i="1"/>
  <c r="AF1387" i="1"/>
  <c r="AE1340" i="1"/>
  <c r="H1350" i="1"/>
  <c r="H1357" i="1" s="1"/>
  <c r="H1296" i="1"/>
  <c r="AF1399" i="1"/>
  <c r="AF1412" i="1"/>
  <c r="O1246" i="1"/>
  <c r="O1250" i="1" s="1"/>
  <c r="P1250" i="1" s="1"/>
  <c r="L1271" i="1"/>
  <c r="P1225" i="1"/>
  <c r="P1185" i="1"/>
  <c r="L1437" i="1"/>
  <c r="N1437" i="1" s="1"/>
  <c r="L1252" i="1"/>
  <c r="L1311" i="1"/>
  <c r="L1312" i="1" s="1"/>
  <c r="P1186" i="1"/>
  <c r="O1225" i="1"/>
  <c r="M1215" i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131" i="1"/>
  <c r="O1130" i="1" s="1"/>
  <c r="T1283" i="1" l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256" i="1"/>
  <c r="L1276" i="1" s="1"/>
  <c r="O1245" i="1"/>
  <c r="P1286" i="1"/>
  <c r="P1246" i="1"/>
  <c r="D1462" i="1"/>
  <c r="L1400" i="1"/>
  <c r="AF1473" i="1"/>
  <c r="L1498" i="1"/>
  <c r="N1498" i="1" s="1"/>
  <c r="AF1448" i="1"/>
  <c r="AE1401" i="1"/>
  <c r="L1560" i="1"/>
  <c r="N1499" i="1"/>
  <c r="P1247" i="1"/>
  <c r="O1253" i="1" s="1"/>
  <c r="O1286" i="1"/>
  <c r="M1276" i="1"/>
  <c r="O1192" i="1"/>
  <c r="O1191" i="1" s="1"/>
  <c r="O1307" i="1"/>
  <c r="O1311" i="1" s="1"/>
  <c r="P1311" i="1" s="1"/>
  <c r="L1332" i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AD1279" i="1"/>
  <c r="AF1218" i="1"/>
  <c r="L1313" i="1"/>
  <c r="L1372" i="1"/>
  <c r="L1373" i="1" s="1"/>
  <c r="O1377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L1392" i="1"/>
  <c r="AI1406" i="1"/>
  <c r="AI1459" i="1" s="1"/>
  <c r="AI1462" i="1" s="1"/>
  <c r="O1309" i="1"/>
  <c r="O1251" i="1"/>
  <c r="P1251" i="1" s="1"/>
  <c r="C1170" i="2"/>
  <c r="C1191" i="2" s="1"/>
  <c r="C1218" i="2" s="1"/>
  <c r="F1165" i="2"/>
  <c r="AE1462" i="1" l="1"/>
  <c r="AF1509" i="1"/>
  <c r="L1621" i="1"/>
  <c r="N1560" i="1"/>
  <c r="AF1279" i="1"/>
  <c r="AD1340" i="1"/>
  <c r="O1368" i="1"/>
  <c r="O1372" i="1" s="1"/>
  <c r="P1372" i="1" s="1"/>
  <c r="L1393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L1559" i="1"/>
  <c r="N1559" i="1" s="1"/>
  <c r="L1461" i="1"/>
  <c r="D1523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AF1521" i="1"/>
  <c r="AF1534" i="1"/>
  <c r="P1307" i="1"/>
  <c r="P1347" i="1"/>
  <c r="AF1460" i="1"/>
  <c r="O1252" i="1"/>
  <c r="P1309" i="1"/>
  <c r="O1347" i="1"/>
  <c r="P1308" i="1"/>
  <c r="M1337" i="1"/>
  <c r="L1277" i="1"/>
  <c r="L1279" i="1" s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317" i="1"/>
  <c r="L1337" i="1" s="1"/>
  <c r="L1338" i="1" s="1"/>
  <c r="L1340" i="1" s="1"/>
  <c r="O1306" i="1"/>
  <c r="L1374" i="1"/>
  <c r="L1433" i="1"/>
  <c r="L1434" i="1" s="1"/>
  <c r="O1370" i="1"/>
  <c r="O1312" i="1"/>
  <c r="P1312" i="1" s="1"/>
  <c r="AI1467" i="1"/>
  <c r="AI1520" i="1" s="1"/>
  <c r="AI1523" i="1" s="1"/>
  <c r="L1453" i="1"/>
  <c r="L1522" i="1" l="1"/>
  <c r="D1584" i="1"/>
  <c r="O1499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L1378" i="1"/>
  <c r="L1398" i="1" s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O1367" i="1"/>
  <c r="AD1401" i="1"/>
  <c r="AF1340" i="1"/>
  <c r="L1494" i="1"/>
  <c r="L1495" i="1" s="1"/>
  <c r="L1435" i="1"/>
  <c r="O1408" i="1"/>
  <c r="P1369" i="1"/>
  <c r="O1375" i="1" s="1"/>
  <c r="M1398" i="1"/>
  <c r="P1408" i="1"/>
  <c r="P1368" i="1"/>
  <c r="L1620" i="1"/>
  <c r="N1620" i="1" s="1"/>
  <c r="L1514" i="1"/>
  <c r="AI1528" i="1"/>
  <c r="AI1581" i="1" s="1"/>
  <c r="AI1584" i="1" s="1"/>
  <c r="L1682" i="1"/>
  <c r="N1621" i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L1454" i="1"/>
  <c r="O1429" i="1"/>
  <c r="O1433" i="1" s="1"/>
  <c r="P1433" i="1" s="1"/>
  <c r="P1370" i="1"/>
  <c r="AF1582" i="1"/>
  <c r="AF1595" i="1"/>
  <c r="AE1523" i="1"/>
  <c r="AF1570" i="1"/>
  <c r="O1314" i="1"/>
  <c r="O1313" i="1" s="1"/>
  <c r="O1373" i="1"/>
  <c r="P1373" i="1" s="1"/>
  <c r="O1431" i="1"/>
  <c r="Z1466" i="1" l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O1374" i="1"/>
  <c r="L1439" i="1"/>
  <c r="L1459" i="1" s="1"/>
  <c r="O1428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AF1643" i="1"/>
  <c r="AF1656" i="1"/>
  <c r="L1399" i="1"/>
  <c r="L1401" i="1" s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AF1401" i="1"/>
  <c r="AD1462" i="1"/>
  <c r="L1681" i="1"/>
  <c r="N1681" i="1" s="1"/>
  <c r="AI1589" i="1"/>
  <c r="AI1642" i="1" s="1"/>
  <c r="AI1645" i="1" s="1"/>
  <c r="L1575" i="1"/>
  <c r="O1490" i="1"/>
  <c r="O1494" i="1" s="1"/>
  <c r="P1494" i="1" s="1"/>
  <c r="L1515" i="1"/>
  <c r="D1645" i="1"/>
  <c r="L1583" i="1"/>
  <c r="L1555" i="1"/>
  <c r="L1556" i="1" s="1"/>
  <c r="L1496" i="1"/>
  <c r="P1492" i="1"/>
  <c r="O1492" i="1"/>
  <c r="O1434" i="1"/>
  <c r="P1434" i="1" s="1"/>
  <c r="P1469" i="1"/>
  <c r="P1429" i="1"/>
  <c r="O1469" i="1"/>
  <c r="P1430" i="1"/>
  <c r="O1436" i="1" s="1"/>
  <c r="M1459" i="1"/>
  <c r="L1743" i="1"/>
  <c r="N1682" i="1"/>
  <c r="P1431" i="1"/>
  <c r="AF1631" i="1"/>
  <c r="AE1584" i="1"/>
  <c r="L1576" i="1" l="1"/>
  <c r="O1551" i="1"/>
  <c r="O1555" i="1" s="1"/>
  <c r="P1555" i="1" s="1"/>
  <c r="O1530" i="1"/>
  <c r="P1491" i="1"/>
  <c r="M1520" i="1"/>
  <c r="N1743" i="1"/>
  <c r="L1804" i="1"/>
  <c r="P1553" i="1"/>
  <c r="O1553" i="1"/>
  <c r="O1495" i="1"/>
  <c r="P1495" i="1" s="1"/>
  <c r="AF1717" i="1"/>
  <c r="AF1704" i="1"/>
  <c r="O1489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L1500" i="1"/>
  <c r="L1520" i="1" s="1"/>
  <c r="L1521" i="1" s="1"/>
  <c r="L1523" i="1" s="1"/>
  <c r="AD1523" i="1"/>
  <c r="AF1462" i="1"/>
  <c r="O1435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557" i="1"/>
  <c r="L1616" i="1"/>
  <c r="L1617" i="1" s="1"/>
  <c r="AF1692" i="1"/>
  <c r="AE1645" i="1"/>
  <c r="D1706" i="1"/>
  <c r="L1644" i="1"/>
  <c r="L1460" i="1"/>
  <c r="L1462" i="1" s="1"/>
  <c r="L1742" i="1"/>
  <c r="N1742" i="1" s="1"/>
  <c r="P1530" i="1"/>
  <c r="P1490" i="1"/>
  <c r="L1636" i="1"/>
  <c r="AI1650" i="1"/>
  <c r="AI1703" i="1" s="1"/>
  <c r="AI1706" i="1" s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AD1584" i="1" l="1"/>
  <c r="AF1523" i="1"/>
  <c r="L1803" i="1"/>
  <c r="N1803" i="1" s="1"/>
  <c r="L1561" i="1"/>
  <c r="L1581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AF1778" i="1"/>
  <c r="AE1706" i="1"/>
  <c r="AF1753" i="1"/>
  <c r="AF1765" i="1" s="1"/>
  <c r="L1865" i="1"/>
  <c r="N1804" i="1"/>
  <c r="P1551" i="1"/>
  <c r="P1591" i="1"/>
  <c r="D1767" i="1"/>
  <c r="L1705" i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O1497" i="1"/>
  <c r="O1496" i="1" s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P1552" i="1"/>
  <c r="O1558" i="1" s="1"/>
  <c r="O1591" i="1"/>
  <c r="M1581" i="1"/>
  <c r="O1612" i="1"/>
  <c r="O1616" i="1" s="1"/>
  <c r="P1616" i="1" s="1"/>
  <c r="L1637" i="1"/>
  <c r="P1614" i="1"/>
  <c r="O1556" i="1"/>
  <c r="P1556" i="1" s="1"/>
  <c r="O1614" i="1"/>
  <c r="L1677" i="1"/>
  <c r="L1678" i="1" s="1"/>
  <c r="L1618" i="1"/>
  <c r="AI1711" i="1"/>
  <c r="AI1764" i="1" s="1"/>
  <c r="AI1767" i="1" s="1"/>
  <c r="L1697" i="1"/>
  <c r="P1612" i="1" l="1"/>
  <c r="P1652" i="1"/>
  <c r="L1926" i="1"/>
  <c r="N1865" i="1"/>
  <c r="AF1839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622" i="1"/>
  <c r="L1642" i="1" s="1"/>
  <c r="L1643" i="1" s="1"/>
  <c r="L1645" i="1" s="1"/>
  <c r="O1611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O1557" i="1"/>
  <c r="AF1814" i="1"/>
  <c r="AF1826" i="1" s="1"/>
  <c r="AE1767" i="1"/>
  <c r="L1582" i="1"/>
  <c r="L1584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P1613" i="1"/>
  <c r="O1652" i="1"/>
  <c r="M1642" i="1"/>
  <c r="L1698" i="1"/>
  <c r="O1673" i="1"/>
  <c r="O1677" i="1" s="1"/>
  <c r="P1677" i="1" s="1"/>
  <c r="L1864" i="1"/>
  <c r="N1864" i="1" s="1"/>
  <c r="O1675" i="1"/>
  <c r="P1675" i="1"/>
  <c r="O1617" i="1"/>
  <c r="P1617" i="1" s="1"/>
  <c r="L1758" i="1"/>
  <c r="AI1772" i="1"/>
  <c r="AI1825" i="1" s="1"/>
  <c r="AI1828" i="1" s="1"/>
  <c r="L1738" i="1"/>
  <c r="L1739" i="1" s="1"/>
  <c r="L1679" i="1"/>
  <c r="L1766" i="1"/>
  <c r="D1828" i="1"/>
  <c r="AD1645" i="1"/>
  <c r="AF1584" i="1"/>
  <c r="AI1833" i="1" l="1"/>
  <c r="AI1886" i="1" s="1"/>
  <c r="AI1889" i="1" s="1"/>
  <c r="L1819" i="1"/>
  <c r="L1759" i="1"/>
  <c r="O1734" i="1"/>
  <c r="O1738" i="1" s="1"/>
  <c r="P1738" i="1" s="1"/>
  <c r="L1799" i="1"/>
  <c r="L1800" i="1" s="1"/>
  <c r="L1740" i="1"/>
  <c r="L1925" i="1"/>
  <c r="N1925" i="1" s="1"/>
  <c r="AF1887" i="1"/>
  <c r="AF1900" i="1"/>
  <c r="O1678" i="1"/>
  <c r="P1678" i="1" s="1"/>
  <c r="P1736" i="1"/>
  <c r="O1736" i="1"/>
  <c r="O180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P1674" i="1"/>
  <c r="O1713" i="1"/>
  <c r="M1703" i="1"/>
  <c r="L1987" i="1"/>
  <c r="N1926" i="1"/>
  <c r="AF1875" i="1"/>
  <c r="AE1828" i="1"/>
  <c r="AD1706" i="1"/>
  <c r="AF1645" i="1"/>
  <c r="O1619" i="1"/>
  <c r="O1618" i="1" s="1"/>
  <c r="P1713" i="1"/>
  <c r="P1673" i="1"/>
  <c r="L1683" i="1"/>
  <c r="L1703" i="1" s="1"/>
  <c r="L1704" i="1" s="1"/>
  <c r="L1706" i="1" s="1"/>
  <c r="O1672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D1889" i="1"/>
  <c r="L1827" i="1"/>
  <c r="O1706" i="1"/>
  <c r="N1706" i="1" s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P1774" i="1" l="1"/>
  <c r="P1734" i="1"/>
  <c r="L1986" i="1"/>
  <c r="N1986" i="1" s="1"/>
  <c r="AD1767" i="1"/>
  <c r="AF1706" i="1"/>
  <c r="AE1889" i="1"/>
  <c r="AF1936" i="1"/>
  <c r="O1865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797" i="1"/>
  <c r="O1739" i="1"/>
  <c r="P1739" i="1" s="1"/>
  <c r="AF1961" i="1"/>
  <c r="AF1948" i="1"/>
  <c r="L1860" i="1"/>
  <c r="L1861" i="1" s="1"/>
  <c r="L1801" i="1"/>
  <c r="L1744" i="1"/>
  <c r="L1764" i="1" s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L2048" i="1"/>
  <c r="N1987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P1735" i="1"/>
  <c r="O1741" i="1" s="1"/>
  <c r="O1774" i="1"/>
  <c r="M1764" i="1"/>
  <c r="L1820" i="1"/>
  <c r="O1795" i="1"/>
  <c r="O1799" i="1" s="1"/>
  <c r="P1799" i="1" s="1"/>
  <c r="D1950" i="1"/>
  <c r="L1888" i="1"/>
  <c r="O1680" i="1"/>
  <c r="O1679" i="1" s="1"/>
  <c r="AI1894" i="1"/>
  <c r="AI1947" i="1" s="1"/>
  <c r="AI1950" i="1" s="1"/>
  <c r="L1880" i="1"/>
  <c r="AF2022" i="1" l="1"/>
  <c r="L1949" i="1"/>
  <c r="D2011" i="1"/>
  <c r="O1828" i="1"/>
  <c r="N1828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P1796" i="1"/>
  <c r="O1802" i="1" s="1"/>
  <c r="O1835" i="1"/>
  <c r="M1825" i="1"/>
  <c r="AE1950" i="1"/>
  <c r="AF1997" i="1"/>
  <c r="P1858" i="1"/>
  <c r="O1800" i="1"/>
  <c r="P1800" i="1" s="1"/>
  <c r="O1858" i="1"/>
  <c r="AD1828" i="1"/>
  <c r="AF1767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1805" i="1"/>
  <c r="L1825" i="1" s="1"/>
  <c r="O1794" i="1"/>
  <c r="L1881" i="1"/>
  <c r="O1856" i="1"/>
  <c r="O1860" i="1" s="1"/>
  <c r="P1860" i="1" s="1"/>
  <c r="L2047" i="1"/>
  <c r="N2047" i="1" s="1"/>
  <c r="L1765" i="1"/>
  <c r="L1767" i="1" s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AI1955" i="1"/>
  <c r="AI2008" i="1" s="1"/>
  <c r="AI2011" i="1" s="1"/>
  <c r="L1941" i="1"/>
  <c r="P1835" i="1"/>
  <c r="P1795" i="1"/>
  <c r="P1797" i="1"/>
  <c r="L2109" i="1"/>
  <c r="N2109" i="1" s="1"/>
  <c r="N2048" i="1"/>
  <c r="O1740" i="1"/>
  <c r="L1921" i="1"/>
  <c r="L1922" i="1" s="1"/>
  <c r="L1862" i="1"/>
  <c r="AD1889" i="1" l="1"/>
  <c r="AF1828" i="1"/>
  <c r="O1861" i="1"/>
  <c r="P1861" i="1" s="1"/>
  <c r="O1919" i="1"/>
  <c r="O1896" i="1"/>
  <c r="P1857" i="1"/>
  <c r="O1863" i="1" s="1"/>
  <c r="M1886" i="1"/>
  <c r="L1942" i="1"/>
  <c r="O1917" i="1"/>
  <c r="O1921" i="1" s="1"/>
  <c r="P1921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P1896" i="1"/>
  <c r="P1856" i="1"/>
  <c r="AE2011" i="1"/>
  <c r="AF2058" i="1"/>
  <c r="O1987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L1982" i="1"/>
  <c r="L1983" i="1" s="1"/>
  <c r="L1923" i="1"/>
  <c r="D2072" i="1"/>
  <c r="L2010" i="1"/>
  <c r="O1801" i="1"/>
  <c r="AI2016" i="1"/>
  <c r="AI2069" i="1" s="1"/>
  <c r="AI2072" i="1" s="1"/>
  <c r="L2002" i="1"/>
  <c r="L2108" i="1"/>
  <c r="N2108" i="1" s="1"/>
  <c r="L1826" i="1"/>
  <c r="L1828" i="1" s="1"/>
  <c r="AF2070" i="1"/>
  <c r="AF2083" i="1"/>
  <c r="L1866" i="1"/>
  <c r="L1886" i="1" s="1"/>
  <c r="O1855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AF2009" i="1"/>
  <c r="L2003" i="1" l="1"/>
  <c r="O1978" i="1"/>
  <c r="O1982" i="1" s="1"/>
  <c r="P1982" i="1" s="1"/>
  <c r="P1918" i="1"/>
  <c r="O1957" i="1"/>
  <c r="M1947" i="1"/>
  <c r="P1957" i="1"/>
  <c r="P1917" i="1"/>
  <c r="L2071" i="1"/>
  <c r="D2133" i="1"/>
  <c r="L2132" i="1" s="1"/>
  <c r="O1980" i="1"/>
  <c r="P1980" i="1"/>
  <c r="O1922" i="1"/>
  <c r="P1922" i="1" s="1"/>
  <c r="L2063" i="1"/>
  <c r="AI2077" i="1"/>
  <c r="AI2130" i="1" s="1"/>
  <c r="AI2133" i="1" s="1"/>
  <c r="L2124" i="1" s="1"/>
  <c r="L2043" i="1"/>
  <c r="L2044" i="1" s="1"/>
  <c r="L1984" i="1"/>
  <c r="P1919" i="1"/>
  <c r="O2048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109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L1927" i="1"/>
  <c r="L1947" i="1" s="1"/>
  <c r="L1948" i="1" s="1"/>
  <c r="L1950" i="1" s="1"/>
  <c r="O1862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L1887" i="1"/>
  <c r="L1889" i="1" s="1"/>
  <c r="AE2072" i="1"/>
  <c r="AF2119" i="1"/>
  <c r="AE2133" i="1" s="1"/>
  <c r="AD1950" i="1"/>
  <c r="AF1889" i="1"/>
  <c r="AD2011" i="1" l="1"/>
  <c r="AF1950" i="1"/>
  <c r="O2100" i="1"/>
  <c r="L2125" i="1"/>
  <c r="P2018" i="1"/>
  <c r="P1978" i="1"/>
  <c r="O2039" i="1"/>
  <c r="O2043" i="1" s="1"/>
  <c r="P2043" i="1" s="1"/>
  <c r="L2064" i="1"/>
  <c r="O1983" i="1"/>
  <c r="P1983" i="1" s="1"/>
  <c r="P2041" i="1"/>
  <c r="O2041" i="1"/>
  <c r="O2018" i="1"/>
  <c r="P1979" i="1"/>
  <c r="O1985" i="1" s="1"/>
  <c r="M2008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L1988" i="1"/>
  <c r="L2008" i="1" s="1"/>
  <c r="L2009" i="1" s="1"/>
  <c r="L2011" i="1" s="1"/>
  <c r="O1977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AF2131" i="1"/>
  <c r="O1924" i="1"/>
  <c r="O1923" i="1" s="1"/>
  <c r="L2104" i="1"/>
  <c r="L2105" i="1" s="1"/>
  <c r="L2106" i="1" s="1"/>
  <c r="L2045" i="1"/>
  <c r="O2079" i="1" l="1"/>
  <c r="P2040" i="1"/>
  <c r="M2069" i="1"/>
  <c r="P2079" i="1"/>
  <c r="P2100" i="1" s="1"/>
  <c r="P2039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O2038" i="1"/>
  <c r="L2049" i="1"/>
  <c r="L2069" i="1" s="1"/>
  <c r="L2070" i="1" s="1"/>
  <c r="L2072" i="1" s="1"/>
  <c r="O2104" i="1"/>
  <c r="P2104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133" i="1" s="1"/>
  <c r="N2133" i="1" s="1"/>
  <c r="O2072" i="1"/>
  <c r="N2072" i="1" s="1"/>
  <c r="P2102" i="1"/>
  <c r="O2102" i="1"/>
  <c r="O2105" i="1" s="1"/>
  <c r="P2105" i="1" s="1"/>
  <c r="O2044" i="1"/>
  <c r="P2044" i="1" s="1"/>
  <c r="O1984" i="1"/>
  <c r="AD2072" i="1"/>
  <c r="AF2011" i="1"/>
  <c r="AF2072" i="1" l="1"/>
  <c r="AD2133" i="1"/>
  <c r="AF2133" i="1" s="1"/>
  <c r="O2099" i="1"/>
  <c r="L2110" i="1"/>
  <c r="L2130" i="1" s="1"/>
  <c r="L2131" i="1" s="1"/>
  <c r="L2133" i="1" s="1"/>
  <c r="O2046" i="1"/>
  <c r="O2045" i="1" s="1"/>
  <c r="P2101" i="1"/>
  <c r="O2107" i="1" s="1"/>
  <c r="M2130" i="1"/>
  <c r="O2106" i="1" l="1"/>
</calcChain>
</file>

<file path=xl/sharedStrings.xml><?xml version="1.0" encoding="utf-8"?>
<sst xmlns="http://schemas.openxmlformats.org/spreadsheetml/2006/main" count="27769" uniqueCount="2007">
  <si>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</si>
  <si>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</si>
  <si>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</si>
  <si>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</si>
  <si>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</si>
  <si>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</si>
  <si>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</si>
  <si>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</si>
  <si>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</si>
  <si>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</si>
  <si>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</si>
  <si>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</si>
  <si>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</si>
  <si>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</si>
  <si>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</si>
  <si>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</si>
  <si>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</si>
  <si>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</si>
  <si>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</si>
  <si>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</si>
  <si>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</si>
  <si>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</si>
  <si>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</si>
  <si>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/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</si>
  <si>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</si>
  <si>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</si>
  <si>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</si>
  <si>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</si>
  <si>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</si>
  <si>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</si>
  <si>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</si>
  <si>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</si>
  <si>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</si>
  <si>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</si>
  <si>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</si>
  <si>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</si>
  <si>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</si>
  <si>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</si>
  <si>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</si>
  <si>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</si>
  <si>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</si>
  <si>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</si>
  <si>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</si>
  <si>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</si>
  <si>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</si>
  <si>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</si>
  <si>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</si>
  <si>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</si>
  <si>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</si>
  <si>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</si>
  <si>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</si>
  <si>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</si>
  <si>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</si>
  <si>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</si>
  <si>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</si>
  <si>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</si>
  <si>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</si>
  <si>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</si>
  <si>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</si>
  <si>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</si>
  <si>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</si>
  <si>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</si>
  <si>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</si>
  <si>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</si>
  <si>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</si>
  <si>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</si>
  <si>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</si>
  <si>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</si>
  <si>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</si>
  <si>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</si>
  <si>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</si>
  <si>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</si>
  <si>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</si>
  <si>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</si>
  <si>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</si>
  <si>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</si>
  <si>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</si>
  <si>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</si>
  <si>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</si>
  <si>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</si>
  <si>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</si>
  <si>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</si>
  <si>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</si>
  <si>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</si>
  <si>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</si>
  <si>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</si>
  <si>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</si>
  <si>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</si>
  <si>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</si>
  <si>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</si>
  <si>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</si>
  <si>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</si>
  <si>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</si>
  <si>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</si>
  <si>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</si>
  <si>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</si>
  <si>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SOMMA SOSPESO 10/11</t>
  </si>
  <si>
    <t xml:space="preserve">RIVALSA </t>
  </si>
  <si>
    <t xml:space="preserve">RHO 27/12 </t>
  </si>
  <si>
    <t>A3T 2/12</t>
  </si>
  <si>
    <t>COMMERCIALISTA</t>
  </si>
  <si>
    <t>RHO 28/12</t>
  </si>
  <si>
    <t>CASSA PREVIDENZA  AGENTI</t>
  </si>
  <si>
    <t>FALLARATE 28/12</t>
  </si>
  <si>
    <t>GIROCONTO PROVV. GENERALI</t>
  </si>
  <si>
    <t>AMICONE L. 29/12</t>
  </si>
  <si>
    <t xml:space="preserve">VERSAMENTO PROVV. MATURATE </t>
  </si>
  <si>
    <t>COND, DEI PLATANI 29/12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</si>
  <si>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</si>
  <si>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</si>
  <si>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</si>
  <si>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</si>
  <si>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</si>
  <si>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</si>
  <si>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</si>
  <si>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</si>
  <si>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</si>
  <si>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</si>
  <si>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</si>
  <si>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</si>
  <si>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</si>
  <si>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</si>
  <si>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</si>
  <si>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</si>
  <si>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</si>
  <si>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</si>
  <si>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</si>
  <si>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</si>
  <si>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</si>
  <si>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</si>
  <si>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</si>
  <si>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</si>
  <si>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</si>
  <si>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</si>
  <si>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</si>
  <si>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PROVV. DA ESITI</t>
  </si>
  <si>
    <t>PROVVIGIONI GENERALI</t>
  </si>
  <si>
    <t>DIREZIONSLI</t>
  </si>
  <si>
    <t>Tutela legale</t>
  </si>
  <si>
    <t>GIA'GIRATI PERO'</t>
  </si>
  <si>
    <t>PROVVIGIONI UCA</t>
  </si>
  <si>
    <t>IL 2/1/2024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</si>
  <si>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</si>
  <si>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</si>
  <si>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</si>
  <si>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</si>
  <si>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</si>
  <si>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</si>
  <si>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</si>
  <si>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</si>
  <si>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</si>
  <si>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</si>
  <si>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</si>
  <si>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</si>
  <si>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</si>
  <si>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</si>
  <si>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</si>
  <si>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</si>
  <si>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</si>
  <si>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</si>
  <si>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</si>
  <si>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</si>
  <si>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</si>
  <si>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</si>
  <si>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</si>
  <si>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</si>
  <si>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</si>
  <si>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</si>
  <si>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</si>
  <si>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</si>
  <si>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</si>
  <si>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</si>
  <si>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</si>
  <si>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</si>
  <si>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</si>
  <si>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</si>
  <si>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</si>
  <si>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</si>
  <si>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</si>
  <si>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</si>
  <si>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</si>
  <si>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</si>
  <si>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</si>
  <si>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</si>
  <si>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</si>
  <si>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</si>
  <si>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</si>
  <si>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</si>
  <si>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</si>
  <si>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</si>
  <si>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</si>
  <si>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</si>
  <si>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</si>
  <si>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</si>
  <si>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</si>
  <si>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</si>
  <si>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</si>
  <si>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</si>
  <si>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</si>
  <si>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</si>
  <si>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</si>
  <si>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</si>
  <si>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</si>
  <si>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</si>
  <si>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</si>
  <si>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</si>
  <si>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</si>
  <si>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</si>
  <si>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</si>
  <si>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</si>
  <si>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</si>
  <si>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</si>
  <si>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</si>
  <si>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</si>
  <si>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</si>
  <si>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</si>
  <si>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</si>
  <si>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</si>
  <si>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</si>
  <si>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</si>
  <si>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</si>
  <si>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</si>
  <si>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</si>
  <si>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</si>
  <si>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</si>
  <si>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</si>
  <si>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</si>
  <si>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</si>
  <si>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BONIFICO DI RHO 5/1</t>
  </si>
  <si>
    <t>PAG. RIM SPESE TALLARINI DICEMBRE</t>
  </si>
  <si>
    <t>RHO 5/1</t>
  </si>
  <si>
    <t>GALLARATE  5/1</t>
  </si>
  <si>
    <t>PROVV</t>
  </si>
  <si>
    <t>DA ESITI DIREZIONALI</t>
  </si>
  <si>
    <t>BPM 10223  BOLLO 2  + INT. 12,23 + COMM. 48,5</t>
  </si>
  <si>
    <t>rho 8/1</t>
  </si>
  <si>
    <t>GALLA. 8/1</t>
  </si>
  <si>
    <t>PREL.  COMEPSNO DICMEBRE GABRIELA</t>
  </si>
  <si>
    <t>PREL.  RIMB. SPESE DICEBRE GABRIELA</t>
  </si>
  <si>
    <t>SOMMA 8/1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</si>
  <si>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</si>
  <si>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</si>
  <si>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</si>
  <si>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</si>
  <si>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</si>
  <si>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</si>
  <si>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</si>
  <si>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LEGNANO 9/1</t>
  </si>
  <si>
    <t>RHO 9/1</t>
  </si>
  <si>
    <t>RHO TUTELA 9/1</t>
  </si>
  <si>
    <t xml:space="preserve">CATTANEO </t>
  </si>
  <si>
    <t>CATMEX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</si>
  <si>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</si>
  <si>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</si>
  <si>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</si>
  <si>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</si>
  <si>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</si>
  <si>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</si>
  <si>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</si>
  <si>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</si>
  <si>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</si>
  <si>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</si>
  <si>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</si>
  <si>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</si>
  <si>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</si>
  <si>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</si>
  <si>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</si>
  <si>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</si>
  <si>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</si>
  <si>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</si>
  <si>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</si>
  <si>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</si>
  <si>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</si>
  <si>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</si>
  <si>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</si>
  <si>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</si>
  <si>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</si>
  <si>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</si>
  <si>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</si>
  <si>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</si>
  <si>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</si>
  <si>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</si>
  <si>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</si>
  <si>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</si>
  <si>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</si>
  <si>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</si>
  <si>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</si>
  <si>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</si>
  <si>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</si>
  <si>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</si>
  <si>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</si>
  <si>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</si>
  <si>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</si>
  <si>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</si>
  <si>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</si>
  <si>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</si>
  <si>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</si>
  <si>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</si>
  <si>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</si>
  <si>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</si>
  <si>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</si>
  <si>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</si>
  <si>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</si>
  <si>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</si>
  <si>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</si>
  <si>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</si>
  <si>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</si>
  <si>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</si>
  <si>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</si>
  <si>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</si>
  <si>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</si>
  <si>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</si>
  <si>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</si>
  <si>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</si>
  <si>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</si>
  <si>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</si>
  <si>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</si>
  <si>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</si>
  <si>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</si>
  <si>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</si>
  <si>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</si>
  <si>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</si>
  <si>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</si>
  <si>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</si>
  <si>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</si>
  <si>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</si>
  <si>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</si>
  <si>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</si>
  <si>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</si>
  <si>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</si>
  <si>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</si>
  <si>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</si>
  <si>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</si>
  <si>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</si>
  <si>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</si>
  <si>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</si>
  <si>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</si>
  <si>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</si>
  <si>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</si>
  <si>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</si>
  <si>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</si>
  <si>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</si>
  <si>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</si>
  <si>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</si>
  <si>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</si>
  <si>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</si>
  <si>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</si>
  <si>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</si>
  <si>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</si>
  <si>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</si>
  <si>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</si>
  <si>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</si>
  <si>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</si>
  <si>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</si>
  <si>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</si>
  <si>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</si>
  <si>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</si>
  <si>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</si>
  <si>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</si>
  <si>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</si>
  <si>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</si>
  <si>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</si>
  <si>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</si>
  <si>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</si>
  <si>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</si>
  <si>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</si>
  <si>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</si>
  <si>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</si>
  <si>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</si>
  <si>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</si>
  <si>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</si>
  <si>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 xml:space="preserve">PROVV. DA </t>
  </si>
  <si>
    <t>ESITI DIREZIONALI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</si>
  <si>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</si>
  <si>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</si>
  <si>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</si>
  <si>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</si>
  <si>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</si>
  <si>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</si>
  <si>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</si>
  <si>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>INCASSO GALLICE</t>
  </si>
  <si>
    <t>LIVIO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</si>
  <si>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</si>
  <si>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</si>
  <si>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</si>
  <si>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</si>
  <si>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</si>
  <si>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</si>
  <si>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</si>
  <si>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</si>
  <si>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</si>
  <si>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</si>
  <si>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</si>
  <si>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</si>
  <si>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CATTANO  *</t>
  </si>
  <si>
    <t>SILVIO</t>
  </si>
  <si>
    <t>SOMMA 26/1</t>
  </si>
  <si>
    <t>RHO 26/1</t>
  </si>
  <si>
    <t>GALLARATE 26/1</t>
  </si>
  <si>
    <t>BONIFICO AGOS 25/1</t>
  </si>
  <si>
    <t>RHO TUTEL 26/1</t>
  </si>
  <si>
    <t>RHO TUTELA 26/1</t>
  </si>
  <si>
    <t>PROVV. DA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</si>
  <si>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</si>
  <si>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</si>
  <si>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</si>
  <si>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</si>
  <si>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</si>
  <si>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</si>
  <si>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</si>
  <si>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</si>
  <si>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</si>
  <si>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</si>
  <si>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</si>
  <si>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</si>
  <si>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</si>
  <si>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</si>
  <si>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</si>
  <si>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PROVV. DA ESITI DIREZIONALI</t>
  </si>
  <si>
    <t>GALLARATE 31/1</t>
  </si>
  <si>
    <t>SOMMA 31/1</t>
  </si>
  <si>
    <t>RHO 31/1</t>
  </si>
  <si>
    <t>BONIFICO RE PICCUCCI 1/2</t>
  </si>
  <si>
    <t>BONIFICO TUTEL LEGALE</t>
  </si>
  <si>
    <t>COMMISSIONI BPM 10226</t>
  </si>
  <si>
    <t>BON. SOMMA 1/2</t>
  </si>
  <si>
    <t>BONIFICO STORARI 1 IN MENO 1/2</t>
  </si>
  <si>
    <t>RHO 1/2</t>
  </si>
  <si>
    <t>VERS.  GALL. 26/1  636,50+ 392,51+ 31/1 + 462,00 31/1</t>
  </si>
  <si>
    <t>SOMMA 1/2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</si>
  <si>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</si>
  <si>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</si>
  <si>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</si>
  <si>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</si>
  <si>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</si>
  <si>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</si>
  <si>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</si>
  <si>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</si>
  <si>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GALLARATE 2/2</t>
  </si>
  <si>
    <t>RIMB. MAGRO 2/2</t>
  </si>
  <si>
    <t>BONIFICO POL VITA</t>
  </si>
  <si>
    <t xml:space="preserve">RECUPERATO C/ANTICIPI </t>
  </si>
  <si>
    <t>PASSERINI 1045</t>
  </si>
  <si>
    <t xml:space="preserve">BONIFICO UCA </t>
  </si>
  <si>
    <t>RHO 5/2</t>
  </si>
  <si>
    <t>DIFF. BONIFICO 31/1 A CASSA 5/2</t>
  </si>
  <si>
    <t>BONIFICO SOMMA NON ARRIVATO PUNTUALE 1/2</t>
  </si>
  <si>
    <t>GALLARATE 5/2</t>
  </si>
  <si>
    <t>RHO TUTELA 5/2</t>
  </si>
  <si>
    <t>PAG. PROVV. VINCENZO  DI VITO  GENNAIO 2024</t>
  </si>
  <si>
    <t>PAG. PROVV. FRANCESCO  MARCHESOLI   GENNAIO 2024</t>
  </si>
  <si>
    <t>RHO 6/2</t>
  </si>
  <si>
    <t>BON. 6/2 VETRARIA MOREA</t>
  </si>
  <si>
    <t>GALLARATE 6/2</t>
  </si>
  <si>
    <t>VERS. GALL.  26/1  51,00+ 31/1 357,5+ 2/2 1.222</t>
  </si>
  <si>
    <t>BONIFICO IN PIU' ZAMBONI VITTORIIO 6/2</t>
  </si>
  <si>
    <t xml:space="preserve">    "   5/2  264+1377+768+24/1 193+337</t>
  </si>
  <si>
    <t>REBELLATO FABIO 6/2</t>
  </si>
  <si>
    <t xml:space="preserve">    "  30/1   423,50</t>
  </si>
  <si>
    <t>PRETTO STEFANIA 6/2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</si>
  <si>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</si>
  <si>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</si>
  <si>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</si>
  <si>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</si>
  <si>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</si>
  <si>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</si>
  <si>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</si>
  <si>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REBELLATO DI VITO FABIO 6/2</t>
  </si>
  <si>
    <t>SOMMA 7/2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</si>
  <si>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</si>
  <si>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</si>
  <si>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</si>
  <si>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</si>
  <si>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</si>
  <si>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</si>
  <si>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</si>
  <si>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RAMPINI 8/2</t>
  </si>
  <si>
    <t>BONIFICO 8/2 CAMPO ANTONINO</t>
  </si>
  <si>
    <t>COPIA</t>
  </si>
  <si>
    <t>COMM. BPM 10226 DAL 2/2 AL9/2</t>
  </si>
  <si>
    <t>RHO 9/2</t>
  </si>
  <si>
    <t>GALLARATE 9/2</t>
  </si>
  <si>
    <t>AGOS  9/2</t>
  </si>
  <si>
    <t>POL. A3T SRL 9/2</t>
  </si>
  <si>
    <t>VERS. SOMMA 9/2</t>
  </si>
  <si>
    <t>BONIFICO CACCIA 9/2</t>
  </si>
  <si>
    <t>VERS.  31/1 511,50+ 1/2 1.069,50+ 30/1  201,50</t>
  </si>
  <si>
    <t xml:space="preserve">   "   26/1  936 + 1.680,49 8/2 + 9/2   268,50 </t>
  </si>
  <si>
    <t>BONIFICO P.E DI POLONI</t>
  </si>
  <si>
    <t>138,89+ 868,18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</si>
  <si>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</si>
  <si>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</si>
  <si>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</si>
  <si>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</si>
  <si>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</si>
  <si>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</si>
  <si>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</si>
  <si>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</si>
  <si>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32700</t>
  </si>
  <si>
    <t>GALLARATE 12/2</t>
  </si>
  <si>
    <t>LEGNANO 13/2</t>
  </si>
  <si>
    <t>RHO 13/2</t>
  </si>
  <si>
    <t>GALLARATE 13/2</t>
  </si>
  <si>
    <t>BONIFICO RIMBROSO MALACARNE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</si>
  <si>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</si>
  <si>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</si>
  <si>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</si>
  <si>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</si>
  <si>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</si>
  <si>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</si>
  <si>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</si>
  <si>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</si>
  <si>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</si>
  <si>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</si>
  <si>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</si>
  <si>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</si>
  <si>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</si>
  <si>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</si>
  <si>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</si>
  <si>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</si>
  <si>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</si>
  <si>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NOME </t>
  </si>
  <si>
    <t>730312051</t>
  </si>
  <si>
    <t>S. T. MULTISERVICE S. R. L.</t>
  </si>
  <si>
    <t>TUCCI ROBERTO</t>
  </si>
  <si>
    <t>730282241</t>
  </si>
  <si>
    <t>VIVA SOTTOFRUA - ETS ODV</t>
  </si>
  <si>
    <t>BONIFCO UNICO 641,81+274,50</t>
  </si>
  <si>
    <t>181779568</t>
  </si>
  <si>
    <t>MAGNANI SABRINA</t>
  </si>
  <si>
    <t>180122234</t>
  </si>
  <si>
    <t>TANDURELLA MATTEO FABRIZIO</t>
  </si>
  <si>
    <t>730288286</t>
  </si>
  <si>
    <t>VSA DISTRIBUZIONE SRL</t>
  </si>
  <si>
    <t>180308162</t>
  </si>
  <si>
    <t>MCCALL KATHRYN</t>
  </si>
  <si>
    <t>NUMERO POLZZA</t>
  </si>
  <si>
    <t>CONTRAENTE</t>
  </si>
  <si>
    <t>730225102</t>
  </si>
  <si>
    <t>PARROCCHIA S. GIOVANNI BATTISTA</t>
  </si>
  <si>
    <t>UNICO BONIFICO DI CEURO 5.233,03  1000+4233,03</t>
  </si>
  <si>
    <t>730289496</t>
  </si>
  <si>
    <t>PORTA APERTA ASSOC. DI VOL. ONLUS</t>
  </si>
  <si>
    <t>BONIFICO UNICO DI EURO 730  200+530</t>
  </si>
  <si>
    <t>730233391</t>
  </si>
  <si>
    <t>181779537</t>
  </si>
  <si>
    <t>SAN CONO SNC DI MASTRILLI CONO</t>
  </si>
  <si>
    <t>180122240</t>
  </si>
  <si>
    <t>SPERONI SARA</t>
  </si>
  <si>
    <t>BONIFICO UNICO  305 + 84 MANCANO 0,50</t>
  </si>
  <si>
    <t>730277570</t>
  </si>
  <si>
    <t>ASSOCIAZIONE LA-FRA ONLUS</t>
  </si>
  <si>
    <t>BONIFICO UNICO DI EURO 743 154+489+100 TUTELA LEGALE</t>
  </si>
  <si>
    <t>730259368</t>
  </si>
  <si>
    <t>730343836</t>
  </si>
  <si>
    <t>SILVESTRINI MARGHERITA</t>
  </si>
  <si>
    <t>BONIFICO UNICO DI EURO 1210   209,5+1000,50</t>
  </si>
  <si>
    <t>180022126</t>
  </si>
  <si>
    <t>730269253</t>
  </si>
  <si>
    <t>CONDOMINIO RESIDENZA CASCINA GRANCI</t>
  </si>
  <si>
    <t>BONIFIFO UNICO DI EURO 21.937,00</t>
  </si>
  <si>
    <t>730224060</t>
  </si>
  <si>
    <t>730280961</t>
  </si>
  <si>
    <t>730239726</t>
  </si>
  <si>
    <t>730314079</t>
  </si>
  <si>
    <t>730250846</t>
  </si>
  <si>
    <t>730277568</t>
  </si>
  <si>
    <t>730296202</t>
  </si>
  <si>
    <t>730222898</t>
  </si>
  <si>
    <t>730241280</t>
  </si>
  <si>
    <t>730214128</t>
  </si>
  <si>
    <t>730296177</t>
  </si>
  <si>
    <t>181779526</t>
  </si>
  <si>
    <t>MACRI' MICHELE</t>
  </si>
  <si>
    <t>181779530</t>
  </si>
  <si>
    <t>ZASIO NADIA</t>
  </si>
  <si>
    <t>180022432</t>
  </si>
  <si>
    <t>MAGRI MIRKO</t>
  </si>
  <si>
    <t>730402730</t>
  </si>
  <si>
    <t>ENGEL ILSE</t>
  </si>
  <si>
    <t>730392070</t>
  </si>
  <si>
    <t>SALA RAFFAELLO</t>
  </si>
  <si>
    <t>730312798</t>
  </si>
  <si>
    <t>BAR ENOTECA DE PERON DI DONATELLA E</t>
  </si>
  <si>
    <t>181779478</t>
  </si>
  <si>
    <t>TOIA DANILA</t>
  </si>
  <si>
    <t>BONIFICO UNICO DI EURO 1544,11  MANCA 0,01</t>
  </si>
  <si>
    <t>730320363</t>
  </si>
  <si>
    <t>BELLONI JACOPO</t>
  </si>
  <si>
    <t>730209763</t>
  </si>
  <si>
    <t>730248595</t>
  </si>
  <si>
    <t>730233971</t>
  </si>
  <si>
    <t>181779586</t>
  </si>
  <si>
    <t>GENOVA FRANCESCO PAOLO</t>
  </si>
  <si>
    <t>181779585</t>
  </si>
  <si>
    <t>DALBUONI CRISTIAN</t>
  </si>
  <si>
    <t>730334416</t>
  </si>
  <si>
    <t>IZZO ROMINA</t>
  </si>
  <si>
    <t>730333440</t>
  </si>
  <si>
    <t>COLOMBO ROBERTO</t>
  </si>
  <si>
    <t>180308160</t>
  </si>
  <si>
    <t>181779588</t>
  </si>
  <si>
    <t>730414128</t>
  </si>
  <si>
    <t>MORONI LAURA</t>
  </si>
  <si>
    <t>181779590</t>
  </si>
  <si>
    <t>CHIAPPA MATTEO</t>
  </si>
  <si>
    <t>730316524</t>
  </si>
  <si>
    <t>SFONDRINI CHIARA</t>
  </si>
  <si>
    <t>180122221</t>
  </si>
  <si>
    <t>BALBI STEFANO</t>
  </si>
  <si>
    <t>180122236</t>
  </si>
  <si>
    <t>CRESCIMONE SALVATORE</t>
  </si>
  <si>
    <t>181779584</t>
  </si>
  <si>
    <t>SANTORO LUCA/AGOS</t>
  </si>
  <si>
    <t>BONIFICO DA AGOS</t>
  </si>
  <si>
    <t>BORDIN ORNELLA</t>
  </si>
  <si>
    <t>BONIFICO UNICO 979  144+ 835</t>
  </si>
  <si>
    <t>730316451</t>
  </si>
  <si>
    <t>R &amp; P SNC DI RONCAGLIONI FRANCO</t>
  </si>
  <si>
    <t>730372228</t>
  </si>
  <si>
    <t>COLOMBO JULIEN</t>
  </si>
  <si>
    <t>730320364</t>
  </si>
  <si>
    <t>RONCAGLIONI FRANCO</t>
  </si>
  <si>
    <t>730211123</t>
  </si>
  <si>
    <t>CARRACINO GUIDO</t>
  </si>
  <si>
    <t>180022403</t>
  </si>
  <si>
    <t>CONTU' ANTONIO</t>
  </si>
  <si>
    <t>730303801</t>
  </si>
  <si>
    <t>CORDIGLIERA BIANCA</t>
  </si>
  <si>
    <t>BONIFICO UNICO 649,99  195,99+454</t>
  </si>
  <si>
    <t>730269249</t>
  </si>
  <si>
    <t>180232428</t>
  </si>
  <si>
    <t>MAZZANTI LAURA ANGELA MARIA</t>
  </si>
  <si>
    <t>BONIFICO UNICO EURO  1.495,50</t>
  </si>
  <si>
    <t>180232427</t>
  </si>
  <si>
    <t>730248594</t>
  </si>
  <si>
    <t>IMMOBILIARE AURORA SAS DI PARON-CIL</t>
  </si>
  <si>
    <t>730369319</t>
  </si>
  <si>
    <t>MUNARI STEFANO</t>
  </si>
  <si>
    <t>BONIFICO UNICO EURO 775,00  111+664</t>
  </si>
  <si>
    <t>180022095</t>
  </si>
  <si>
    <t>730346383</t>
  </si>
  <si>
    <t>FONDAZIONE A. GATTINONI</t>
  </si>
  <si>
    <t>BONIFICO UNICO DI EUROI 2011,00  550,01+733,5+255,5+122+ 350 IN CATTOLICA</t>
  </si>
  <si>
    <t>730349312</t>
  </si>
  <si>
    <t>730375821</t>
  </si>
  <si>
    <t>730416395</t>
  </si>
  <si>
    <t>180308164</t>
  </si>
  <si>
    <t>PESCI NICOLA</t>
  </si>
  <si>
    <t>181779602</t>
  </si>
  <si>
    <t>SOLBIATI MARCO</t>
  </si>
  <si>
    <t>730265487</t>
  </si>
  <si>
    <t>PASTORELLI STEFANO</t>
  </si>
  <si>
    <t>730380743</t>
  </si>
  <si>
    <t>CANAGLIA SONIA</t>
  </si>
  <si>
    <t>730375284</t>
  </si>
  <si>
    <t>COLOMBO ALDO</t>
  </si>
  <si>
    <t>181779599</t>
  </si>
  <si>
    <t>NEGRINI BRUNO</t>
  </si>
  <si>
    <t>BONIFICO UNICO 120 + 830+137+300</t>
  </si>
  <si>
    <t>730368570</t>
  </si>
  <si>
    <t>730381230</t>
  </si>
  <si>
    <t>181779613</t>
  </si>
  <si>
    <t>PRETTO FEDERICO</t>
  </si>
  <si>
    <t>BONIFICO SOSPESO CROCE BIANCA AG. MILANO DUOMO</t>
  </si>
  <si>
    <t>730227749</t>
  </si>
  <si>
    <t>SESSOLO GIANFRANCO</t>
  </si>
  <si>
    <t>181779616</t>
  </si>
  <si>
    <t>FERRARIO SARA</t>
  </si>
  <si>
    <t>181779617</t>
  </si>
  <si>
    <t>LANZA GIUSTINO</t>
  </si>
  <si>
    <t>MANCANO O,5O CENTESIMI DAL BONIFICO</t>
  </si>
  <si>
    <t>730284099</t>
  </si>
  <si>
    <t>TAVECCHIO ALESSANDRA</t>
  </si>
  <si>
    <t>181779606</t>
  </si>
  <si>
    <t>VIDOT MERNA LUCIE</t>
  </si>
  <si>
    <t>730312968</t>
  </si>
  <si>
    <t>AGNELLO MARIA ROSA</t>
  </si>
  <si>
    <t>180122224</t>
  </si>
  <si>
    <t>BATTILANA STEFANO</t>
  </si>
  <si>
    <t>181779453</t>
  </si>
  <si>
    <t>GIUSELTI CARLA</t>
  </si>
  <si>
    <t>181779621</t>
  </si>
  <si>
    <t>COLOMBO SANDRO</t>
  </si>
  <si>
    <t>180022446</t>
  </si>
  <si>
    <t>LIATI MASSIMILIANO</t>
  </si>
  <si>
    <t>730230819</t>
  </si>
  <si>
    <t>ANGELO COLOMBO S. R. L.</t>
  </si>
  <si>
    <t>BONIFICO UNICO DI EURO 10.840,83  1405,87+816+8618,96</t>
  </si>
  <si>
    <t>730312747</t>
  </si>
  <si>
    <t>730260732</t>
  </si>
  <si>
    <t>180022098</t>
  </si>
  <si>
    <t>ANDRIGHETTO DAMIANO</t>
  </si>
  <si>
    <t>730353323</t>
  </si>
  <si>
    <t>VANTAGGI FRANCESCA</t>
  </si>
  <si>
    <t>730265083</t>
  </si>
  <si>
    <t>GNOCCHI SIMONE</t>
  </si>
  <si>
    <t>180232416</t>
  </si>
  <si>
    <t>GEREMIA MARIA TERESA</t>
  </si>
  <si>
    <t>181779631</t>
  </si>
  <si>
    <t>GRAZIOLI ANNA</t>
  </si>
  <si>
    <t>181779632</t>
  </si>
  <si>
    <t>SARTORI ELENA ALESSANDRA</t>
  </si>
  <si>
    <t>180022951</t>
  </si>
  <si>
    <t>BONIFICO UNICO DI VITO  1896,00  543+277+1.076</t>
  </si>
  <si>
    <t>730212246</t>
  </si>
  <si>
    <t>BRAMBILLA CRISTINA</t>
  </si>
  <si>
    <t>730415473</t>
  </si>
  <si>
    <t>BROMURI MASSIMILIANO</t>
  </si>
  <si>
    <t>181779638</t>
  </si>
  <si>
    <t>FERA LUCA</t>
  </si>
  <si>
    <t>730265486</t>
  </si>
  <si>
    <t>181779636</t>
  </si>
  <si>
    <t>PELLEGRINI STEFANO</t>
  </si>
  <si>
    <t>730352932</t>
  </si>
  <si>
    <t>DE PERON DONATELLA</t>
  </si>
  <si>
    <t>180022450</t>
  </si>
  <si>
    <t>ROCCO GIANNI</t>
  </si>
  <si>
    <t>730406136</t>
  </si>
  <si>
    <t>IMMOBILIARE GABRIELE 1 SRL</t>
  </si>
  <si>
    <t>730259869</t>
  </si>
  <si>
    <t>FORMICOLA OLIMPIA</t>
  </si>
  <si>
    <t>181779571</t>
  </si>
  <si>
    <t>F. LLI BARBUZZI</t>
  </si>
  <si>
    <t>180122255</t>
  </si>
  <si>
    <t>BESNATE DAVIDE MASSIMO FABIO</t>
  </si>
  <si>
    <t>181779614</t>
  </si>
  <si>
    <t>COSTA NATALIZIA</t>
  </si>
  <si>
    <t>BONIFICO UNICO 684,5   351,5+333</t>
  </si>
  <si>
    <t>730359126</t>
  </si>
  <si>
    <t>730304126</t>
  </si>
  <si>
    <t>IMMOBILIARE RONDANINI S. R. L.</t>
  </si>
  <si>
    <t>730268117</t>
  </si>
  <si>
    <t>730257458</t>
  </si>
  <si>
    <t>INCIFLEX S. R. L.</t>
  </si>
  <si>
    <t>730247737</t>
  </si>
  <si>
    <t>730265488</t>
  </si>
  <si>
    <t>181779600</t>
  </si>
  <si>
    <t>730361201</t>
  </si>
  <si>
    <t>PIVA ROBERTO</t>
  </si>
  <si>
    <t>730375283</t>
  </si>
  <si>
    <t>730372409</t>
  </si>
  <si>
    <t>COLOMBO FRIGORIFERI DI COLOMBO MICH</t>
  </si>
  <si>
    <t>730327445</t>
  </si>
  <si>
    <t>MELONI ALESSANDRA</t>
  </si>
  <si>
    <t>181779605</t>
  </si>
  <si>
    <t>GOLA GIOVANNI</t>
  </si>
  <si>
    <t>BONIFICO UNICO EURO 830  772,50+ TUTELA 57,50</t>
  </si>
  <si>
    <t>181779640</t>
  </si>
  <si>
    <t>FOTOINCISIONE RHODENSE S. P. A.</t>
  </si>
  <si>
    <t>730385279</t>
  </si>
  <si>
    <t>BOLLINI MARIA ROSA</t>
  </si>
  <si>
    <t>181779573</t>
  </si>
  <si>
    <t>EKOLINE</t>
  </si>
  <si>
    <t>730276098</t>
  </si>
  <si>
    <t>POLMIX S. P. A.</t>
  </si>
  <si>
    <t>730330942</t>
  </si>
  <si>
    <t>AGOSTINI PIER ANTONIO</t>
  </si>
  <si>
    <t>730376310</t>
  </si>
  <si>
    <t>730374789</t>
  </si>
  <si>
    <t>ALLOGISI GUGLIELMO</t>
  </si>
  <si>
    <t>181779622</t>
  </si>
  <si>
    <t>FUCCI STEFANO</t>
  </si>
  <si>
    <t>POZZI TAUBERT</t>
  </si>
  <si>
    <t>180022428</t>
  </si>
  <si>
    <t>ALBANESI DAVIDE</t>
  </si>
  <si>
    <t>180232415</t>
  </si>
  <si>
    <t>GREEN BUILDING PROJECTS SRLS</t>
  </si>
  <si>
    <t>730332507</t>
  </si>
  <si>
    <t>BRAGLIA ROBERTO</t>
  </si>
  <si>
    <t>730377692</t>
  </si>
  <si>
    <t>DI TOLVE MICHELE</t>
  </si>
  <si>
    <t>181779515</t>
  </si>
  <si>
    <t>181779630</t>
  </si>
  <si>
    <t>MACCHI MIRKO</t>
  </si>
  <si>
    <t>730284993</t>
  </si>
  <si>
    <t>ROSSINI ZEMIRA</t>
  </si>
  <si>
    <t>180232435</t>
  </si>
  <si>
    <t>PELLEGRINI CAROLINA</t>
  </si>
  <si>
    <t>730414909</t>
  </si>
  <si>
    <t>RONZONI DAVIDE</t>
  </si>
  <si>
    <t>181779576</t>
  </si>
  <si>
    <t>180022112</t>
  </si>
  <si>
    <t>MAURI MARIALUISA</t>
  </si>
  <si>
    <t>730245256</t>
  </si>
  <si>
    <t>PARROCCHIA SANTI GIACOMO E FILIPPO</t>
  </si>
  <si>
    <t>730294902</t>
  </si>
  <si>
    <t>730295691</t>
  </si>
  <si>
    <t>730416152</t>
  </si>
  <si>
    <t>RISTORANTE PIZZERIA IL VICOLO DI RA</t>
  </si>
  <si>
    <t>BONIFICO DI O,02  IN + DOVEVA ESSERE 799,98</t>
  </si>
  <si>
    <t>180022108</t>
  </si>
  <si>
    <t>VALLE PAOLA</t>
  </si>
  <si>
    <t>181779653</t>
  </si>
  <si>
    <t>CAMMELLI FABIO</t>
  </si>
  <si>
    <t>180022102</t>
  </si>
  <si>
    <t>CHIARELLO GIUSEPPE</t>
  </si>
  <si>
    <t>180022104</t>
  </si>
  <si>
    <t>DALL' OSTO VALENTINA</t>
  </si>
  <si>
    <t>730403586</t>
  </si>
  <si>
    <t>ROGGIANI CLAUDIO</t>
  </si>
  <si>
    <t>181779650</t>
  </si>
  <si>
    <t>730406359</t>
  </si>
  <si>
    <t>MIRATA DANIELA</t>
  </si>
  <si>
    <t>180022119</t>
  </si>
  <si>
    <t>181779574</t>
  </si>
  <si>
    <t>ROMEO FEDERICA</t>
  </si>
  <si>
    <t>181779578</t>
  </si>
  <si>
    <t>MANTEGAZZA LUISA</t>
  </si>
  <si>
    <t>181779642</t>
  </si>
  <si>
    <t>TORNADO VARESE SRL</t>
  </si>
  <si>
    <t>AGOS 16/1</t>
  </si>
  <si>
    <t>730355855</t>
  </si>
  <si>
    <t>CONDOMINIO CITY</t>
  </si>
  <si>
    <t>181779575</t>
  </si>
  <si>
    <t>BERARDINI LAURA</t>
  </si>
  <si>
    <t>180122298</t>
  </si>
  <si>
    <t>BONATO ALESSIO</t>
  </si>
  <si>
    <t>730367860</t>
  </si>
  <si>
    <t>FERRANTE GIULIA</t>
  </si>
  <si>
    <t>730351690</t>
  </si>
  <si>
    <t>PERFETTI MASSIMILIANO</t>
  </si>
  <si>
    <t>730376453</t>
  </si>
  <si>
    <t>PAPPINI MARIATERESA</t>
  </si>
  <si>
    <t>181779646</t>
  </si>
  <si>
    <t>DELFINO MARIA CRISTINA</t>
  </si>
  <si>
    <t>730365141</t>
  </si>
  <si>
    <t>BALLABIO GIORGIO</t>
  </si>
  <si>
    <t>181779652</t>
  </si>
  <si>
    <t>DE MARIA ALICE</t>
  </si>
  <si>
    <t>BONIFICO UNICO 447  34+107</t>
  </si>
  <si>
    <t>730330740</t>
  </si>
  <si>
    <t>180232441</t>
  </si>
  <si>
    <t>CAVICCHIO MORENO</t>
  </si>
  <si>
    <t>180022110</t>
  </si>
  <si>
    <t>COLOMBO SILVIA</t>
  </si>
  <si>
    <t>181779581</t>
  </si>
  <si>
    <t>D' ANGELI SILVIA</t>
  </si>
  <si>
    <t>181779644</t>
  </si>
  <si>
    <t>DANELLI BONARDI DELIA</t>
  </si>
  <si>
    <t>730400098</t>
  </si>
  <si>
    <t>POMA MARIA NOEMI</t>
  </si>
  <si>
    <t xml:space="preserve">UNICO BONIFICO 227,00  53+174  MSANCA 0,01 </t>
  </si>
  <si>
    <t>730348885</t>
  </si>
  <si>
    <t>730409836</t>
  </si>
  <si>
    <t>PORRINI GIUSEPPINA</t>
  </si>
  <si>
    <t>UNICO BONIFICO 966,3   158,3+808</t>
  </si>
  <si>
    <t>181779669</t>
  </si>
  <si>
    <t>181779670</t>
  </si>
  <si>
    <t>G. P. IDRAULICA SNC DI GATTO EZIO E</t>
  </si>
  <si>
    <t>181779668</t>
  </si>
  <si>
    <t>FRUSCIELLO ALESSIO</t>
  </si>
  <si>
    <t>181779674</t>
  </si>
  <si>
    <t>RESTELLI ANDREA CESARE</t>
  </si>
  <si>
    <t>730413196</t>
  </si>
  <si>
    <t>FALEGNAMERIA AVRINI FLORINDO DI</t>
  </si>
  <si>
    <t>180232440</t>
  </si>
  <si>
    <t>NEBULONI TIZIANO GIULIO</t>
  </si>
  <si>
    <t>730381231</t>
  </si>
  <si>
    <t>PEDRANI MARINA</t>
  </si>
  <si>
    <t>730356952</t>
  </si>
  <si>
    <t>PICCIONE MICHELANGELO</t>
  </si>
  <si>
    <t>180308180</t>
  </si>
  <si>
    <t>CIUFFARELLA GIANCARLO</t>
  </si>
  <si>
    <t>180022427</t>
  </si>
  <si>
    <t>BESOZZI ANDREA</t>
  </si>
  <si>
    <t>730371651</t>
  </si>
  <si>
    <t>BOTTIGIOLA PATRIZIA</t>
  </si>
  <si>
    <t>181779679</t>
  </si>
  <si>
    <t>GIOIA LUIGI MARIO</t>
  </si>
  <si>
    <t>181779673</t>
  </si>
  <si>
    <t>CAMPANI EMILIA</t>
  </si>
  <si>
    <t>730402521</t>
  </si>
  <si>
    <t>STOPPA LAURA</t>
  </si>
  <si>
    <t>181779664</t>
  </si>
  <si>
    <t>MADOGLIO FRANCESCA</t>
  </si>
  <si>
    <t>730156354</t>
  </si>
  <si>
    <t>730335959</t>
  </si>
  <si>
    <t>CONDOMINIO S. CATERINA</t>
  </si>
  <si>
    <t>730414127</t>
  </si>
  <si>
    <t>LAURI ELEONORA</t>
  </si>
  <si>
    <t>730390607</t>
  </si>
  <si>
    <t>SANNA MAURO</t>
  </si>
  <si>
    <t>730372086</t>
  </si>
  <si>
    <t>GIRARDI ALESSANDRO</t>
  </si>
  <si>
    <t>730169346</t>
  </si>
  <si>
    <t>LOCATI NATASCIA</t>
  </si>
  <si>
    <t>730346382</t>
  </si>
  <si>
    <t>CRIVELLI GIUSEPPINA</t>
  </si>
  <si>
    <t>730382015</t>
  </si>
  <si>
    <t>FONTANA FRANCESCA</t>
  </si>
  <si>
    <t>730337694</t>
  </si>
  <si>
    <t>181779676</t>
  </si>
  <si>
    <t>CARRARA DANIELA</t>
  </si>
  <si>
    <t>181779672</t>
  </si>
  <si>
    <t>IMPRESA DI COSTRUZIONI CIEMME SAS</t>
  </si>
  <si>
    <t>180122280</t>
  </si>
  <si>
    <t>OSMANI REZART</t>
  </si>
  <si>
    <t>730358853</t>
  </si>
  <si>
    <t>GHETU FLORIN ALEXANDRU</t>
  </si>
  <si>
    <t>730246630</t>
  </si>
  <si>
    <t>AGHAJANOFF GIUSEPPE</t>
  </si>
  <si>
    <t>730301865</t>
  </si>
  <si>
    <t>KATRI RUTH</t>
  </si>
  <si>
    <t>180122260</t>
  </si>
  <si>
    <t>CARA MATTEO COSTANTE MARIA</t>
  </si>
  <si>
    <t>730385210</t>
  </si>
  <si>
    <t>SCUOLA MATERNA S. GIUSEPPE</t>
  </si>
  <si>
    <t>730380135</t>
  </si>
  <si>
    <t>730333706</t>
  </si>
  <si>
    <t>730353324</t>
  </si>
  <si>
    <t>FERRARI SILVIO</t>
  </si>
  <si>
    <t>180122290</t>
  </si>
  <si>
    <t>TONIN EMANUELE</t>
  </si>
  <si>
    <t>730335953</t>
  </si>
  <si>
    <t>MERLOTTI FABRIZIO</t>
  </si>
  <si>
    <t>180022111</t>
  </si>
  <si>
    <t>MANFREDI ALESSANDRO</t>
  </si>
  <si>
    <t>180022144</t>
  </si>
  <si>
    <t>BABOLIN RENATO</t>
  </si>
  <si>
    <t>732120080</t>
  </si>
  <si>
    <t>SCALTRITTI PAOLA</t>
  </si>
  <si>
    <t>181779689</t>
  </si>
  <si>
    <t>BELIUSSE MICHELE</t>
  </si>
  <si>
    <t>730368905</t>
  </si>
  <si>
    <t>CONEGLIANI MATTEO</t>
  </si>
  <si>
    <t>180308171</t>
  </si>
  <si>
    <t>PARR. S/GIORGIO MARTIR</t>
  </si>
  <si>
    <t>730415907</t>
  </si>
  <si>
    <t>MOCELLINI DANIELA</t>
  </si>
  <si>
    <t>181779708</t>
  </si>
  <si>
    <t>SAPORITI CLAUDIO</t>
  </si>
  <si>
    <t>181779698</t>
  </si>
  <si>
    <t>BASSO MATTIA</t>
  </si>
  <si>
    <t>730378642</t>
  </si>
  <si>
    <t>PETREI ANNA</t>
  </si>
  <si>
    <t>730355451</t>
  </si>
  <si>
    <t>VENTURIN CINZIA ELISABETTA</t>
  </si>
  <si>
    <t>180122276</t>
  </si>
  <si>
    <t>CHIARI NICHOLAS</t>
  </si>
  <si>
    <t>181779710</t>
  </si>
  <si>
    <t>TAGLIABUE MARIA DANIELA</t>
  </si>
  <si>
    <t>730391949</t>
  </si>
  <si>
    <t>ZOPPI ANDREA</t>
  </si>
  <si>
    <t>0,02 IN PIU' DI BONIFICO  200,00</t>
  </si>
  <si>
    <t>180232483</t>
  </si>
  <si>
    <t>MINERVINO DOMENICA</t>
  </si>
  <si>
    <t>730236388</t>
  </si>
  <si>
    <t>VIOTTO ANGELO</t>
  </si>
  <si>
    <t>181779697</t>
  </si>
  <si>
    <t>CASTIGLIONI LUCA</t>
  </si>
  <si>
    <t>BONIFICO UNICO 825,99 MANCA 1 EURO</t>
  </si>
  <si>
    <t>730372182</t>
  </si>
  <si>
    <t>180022559</t>
  </si>
  <si>
    <t>180022569</t>
  </si>
  <si>
    <t>180022116</t>
  </si>
  <si>
    <t>BAGAGLIO FLAVIO</t>
  </si>
  <si>
    <t>BONIFICO UNICO DI EUR 904,5  852,50 + 52 UCA</t>
  </si>
  <si>
    <t>181779709</t>
  </si>
  <si>
    <t>RIBOLI BARBARA</t>
  </si>
  <si>
    <t>730398059</t>
  </si>
  <si>
    <t>CONDOMINIO ORTENSIE</t>
  </si>
  <si>
    <t>181779641</t>
  </si>
  <si>
    <t>MARZOLO MAURO</t>
  </si>
  <si>
    <t>180022120</t>
  </si>
  <si>
    <t>181779690</t>
  </si>
  <si>
    <t>PARROCCHIA SANTI APOSTOLI PIETRO E</t>
  </si>
  <si>
    <t>730351691</t>
  </si>
  <si>
    <t>MARCHESINI GRAZIELLA</t>
  </si>
  <si>
    <t>181779717</t>
  </si>
  <si>
    <t>VILLA MICHELA MARIA</t>
  </si>
  <si>
    <t>730349311</t>
  </si>
  <si>
    <t>GALLAZZI GABRIELE</t>
  </si>
  <si>
    <t>730488232</t>
  </si>
  <si>
    <t>BASSO LOREDANA</t>
  </si>
  <si>
    <t>181779713</t>
  </si>
  <si>
    <t>PASSERINI UMBERTO</t>
  </si>
  <si>
    <t>BROVELLI SILVIA PAG. SOSPSEP</t>
  </si>
  <si>
    <t>BONIFICO BROVELLI SILVIA SOSPESO   23/1</t>
  </si>
  <si>
    <t>DE PERON L</t>
  </si>
  <si>
    <t>BONIFICO UINICO 1943,94  869,97+733,97+ 340  UCA</t>
  </si>
  <si>
    <t>181779703</t>
  </si>
  <si>
    <t>SPERONI MARINO</t>
  </si>
  <si>
    <t>730412840</t>
  </si>
  <si>
    <t>PARROCCHIA S. FRANCESCO D'ASSISI</t>
  </si>
  <si>
    <t>BONIFICIO UNICO   2120   184+1856+80</t>
  </si>
  <si>
    <t>181779691</t>
  </si>
  <si>
    <t>180022135</t>
  </si>
  <si>
    <t>GECCHELE FABRIZIO</t>
  </si>
  <si>
    <t>730367964</t>
  </si>
  <si>
    <t>BORSANI ALESSANDRO</t>
  </si>
  <si>
    <t>180308188</t>
  </si>
  <si>
    <t>DELFRATI EMANUELA</t>
  </si>
  <si>
    <t>181779671</t>
  </si>
  <si>
    <t>NOVARESE ANDREA ERCOLINO</t>
  </si>
  <si>
    <t>BONIFICO UNICO 2067,50   581+54+814,5 + 618</t>
  </si>
  <si>
    <t>730330710</t>
  </si>
  <si>
    <t>730223476</t>
  </si>
  <si>
    <t>180232493</t>
  </si>
  <si>
    <t>SENATORE ISABELLA</t>
  </si>
  <si>
    <t>730385619</t>
  </si>
  <si>
    <t>BROMURI ALESSANDRO</t>
  </si>
  <si>
    <t>730358346</t>
  </si>
  <si>
    <t>DI TULLIO ANTONELLA</t>
  </si>
  <si>
    <t>730325296</t>
  </si>
  <si>
    <t>ASSOC. COMPAGNIA IN ATTESA ONLUS</t>
  </si>
  <si>
    <t>BONIFICO UNICO CON 9 EURO IN PIU' 130+140</t>
  </si>
  <si>
    <t>730349310</t>
  </si>
  <si>
    <t>180232486</t>
  </si>
  <si>
    <t>SCORDAMAGLIA FRANCA</t>
  </si>
  <si>
    <t>181779726</t>
  </si>
  <si>
    <t>CAPUANO VINCENZO</t>
  </si>
  <si>
    <t xml:space="preserve">MANCANO 0,50  CENTESIMI DAL BONIFICO </t>
  </si>
  <si>
    <t>730406135</t>
  </si>
  <si>
    <t>NICASTRO FRANCESCO EMANUELE</t>
  </si>
  <si>
    <t>730380746</t>
  </si>
  <si>
    <t>CELI CRISTIANA</t>
  </si>
  <si>
    <t>180122307</t>
  </si>
  <si>
    <t>BELLISSIMA TERRA COOP. SOC ARL</t>
  </si>
  <si>
    <t>BONIFICO UNICO  755,5 + 32+32</t>
  </si>
  <si>
    <t>732018057</t>
  </si>
  <si>
    <t>LOSCHI SANDRO</t>
  </si>
  <si>
    <t>181779694</t>
  </si>
  <si>
    <t>GEOCIPO S. R. L.</t>
  </si>
  <si>
    <t>BONIFICO UNICO  1310    1250+60</t>
  </si>
  <si>
    <t>181779719</t>
  </si>
  <si>
    <t>SARONNI SABRINA</t>
  </si>
  <si>
    <t>730350352</t>
  </si>
  <si>
    <t>730444098</t>
  </si>
  <si>
    <t>CORRADI TERESA GIUSEPPINA</t>
  </si>
  <si>
    <t>180022101</t>
  </si>
  <si>
    <t>CARUSO ANTONIO</t>
  </si>
  <si>
    <t>730401148</t>
  </si>
  <si>
    <t>180022133</t>
  </si>
  <si>
    <t>PISANI EMANUELE</t>
  </si>
  <si>
    <t>181779721</t>
  </si>
  <si>
    <t>MARCANTONI GIULIANA</t>
  </si>
  <si>
    <t>180232465</t>
  </si>
  <si>
    <t>SPINA LUCREZIA</t>
  </si>
  <si>
    <t>181779725</t>
  </si>
  <si>
    <t>POMPELE FRANCESCA</t>
  </si>
  <si>
    <t>730349444</t>
  </si>
  <si>
    <t>TURATI ISABELLA</t>
  </si>
  <si>
    <t>180022142</t>
  </si>
  <si>
    <t>MACCHI CARLO MARIO</t>
  </si>
  <si>
    <t>181779700</t>
  </si>
  <si>
    <t>MIGLIAZZA MASSIMO</t>
  </si>
  <si>
    <t>730411882</t>
  </si>
  <si>
    <t>CERIANI GIOVANNI PAOLO</t>
  </si>
  <si>
    <t>730352649</t>
  </si>
  <si>
    <t>DAVERIO MARIA GRAZIA</t>
  </si>
  <si>
    <t>730356740</t>
  </si>
  <si>
    <t>DI GIORNO PATRIZIA PASQUALINA</t>
  </si>
  <si>
    <t>180022141</t>
  </si>
  <si>
    <t>181779735</t>
  </si>
  <si>
    <t>RE CECCONI PINUCCIA</t>
  </si>
  <si>
    <t>MANCANO 0,50 CENTESIMI DAL BONIFICO</t>
  </si>
  <si>
    <t>732125327</t>
  </si>
  <si>
    <t>RESIDENZA VITTORIA SUPERCONDOMINIO</t>
  </si>
  <si>
    <t>BONIFICO UNICO DI E 4000,50 805+2253,5+370,5+571,5</t>
  </si>
  <si>
    <t>732125338</t>
  </si>
  <si>
    <t>CONDOMINIO "RESIDENZA VITTORIA" PAL</t>
  </si>
  <si>
    <t>732125322</t>
  </si>
  <si>
    <t>732113271</t>
  </si>
  <si>
    <t>181779741</t>
  </si>
  <si>
    <t>SPINA MAURO</t>
  </si>
  <si>
    <t xml:space="preserve">BONIFICO UNICO   1004,00    120+884  </t>
  </si>
  <si>
    <t>180122303</t>
  </si>
  <si>
    <t>CINOTTI MARCO</t>
  </si>
  <si>
    <t>732120574</t>
  </si>
  <si>
    <t>AVIATEL SRL.</t>
  </si>
  <si>
    <t>730333619</t>
  </si>
  <si>
    <t>BARBERA FILIPPO</t>
  </si>
  <si>
    <t>BONIFICO UNICO 262,00  146,02 + 120 MANCANO 0,02 CENTESIMI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</si>
  <si>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</si>
  <si>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</si>
  <si>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</si>
  <si>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</si>
  <si>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</si>
  <si>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</si>
  <si>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</si>
  <si>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</si>
  <si>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</si>
  <si>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</si>
  <si>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</si>
  <si>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</si>
  <si>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</si>
  <si>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</si>
  <si>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</si>
  <si>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MANCA 1 EURO DAL BONIFICO</t>
  </si>
  <si>
    <t>730504425</t>
  </si>
  <si>
    <t>ORSI PAOLO</t>
  </si>
  <si>
    <t>730416007</t>
  </si>
  <si>
    <t>GOBBI STEFANO</t>
  </si>
  <si>
    <t>732121583</t>
  </si>
  <si>
    <t>730156075</t>
  </si>
  <si>
    <t>GUIZZO CHIARA</t>
  </si>
  <si>
    <t>730379917</t>
  </si>
  <si>
    <t>RE. FER. DI RE ADRIANO</t>
  </si>
  <si>
    <t>730377214</t>
  </si>
  <si>
    <t>ATELIER VIRGINIA</t>
  </si>
  <si>
    <t>BONIFICO UNICO 1.758,01</t>
  </si>
  <si>
    <t>730366840</t>
  </si>
  <si>
    <t>730364918</t>
  </si>
  <si>
    <t>730349291</t>
  </si>
  <si>
    <t>730426734</t>
  </si>
  <si>
    <t>VENTURINO VIRGINIA</t>
  </si>
  <si>
    <t>730325146</t>
  </si>
  <si>
    <t>180022950</t>
  </si>
  <si>
    <t>BESOZZI ANNA MARIA</t>
  </si>
  <si>
    <t>730443762</t>
  </si>
  <si>
    <t>ROGHI FIORENZA</t>
  </si>
  <si>
    <t>181779745</t>
  </si>
  <si>
    <t>COLOMBO PATRIZIA</t>
  </si>
  <si>
    <t>730505122</t>
  </si>
  <si>
    <t>COCO GIUSEPPE</t>
  </si>
  <si>
    <t>181779732</t>
  </si>
  <si>
    <t>COSSIA MASSIMO</t>
  </si>
  <si>
    <t>730499098</t>
  </si>
  <si>
    <t>GRAFICA MERCANDELLI DI DAVIDE MERCA</t>
  </si>
  <si>
    <t>730472051</t>
  </si>
  <si>
    <t>CASERO ROBERTA</t>
  </si>
  <si>
    <t>730443763</t>
  </si>
  <si>
    <t>PARROCCHIA S. DOMENICO</t>
  </si>
  <si>
    <t>BONFICO UNICO  1.050,63  984+66,63</t>
  </si>
  <si>
    <t>730349467</t>
  </si>
  <si>
    <t>CONDOMINIO IV NOVEMBRE</t>
  </si>
  <si>
    <t>730326437</t>
  </si>
  <si>
    <t>CONDOMINIO DEL BO'</t>
  </si>
  <si>
    <t>730412620</t>
  </si>
  <si>
    <t>CONDOMINIO S. ANDREA</t>
  </si>
  <si>
    <t>730343262</t>
  </si>
  <si>
    <t>CONDOMINIO PIRANDELLO</t>
  </si>
  <si>
    <t>730292145</t>
  </si>
  <si>
    <t>VILLA ROBERTO</t>
  </si>
  <si>
    <t>730478851</t>
  </si>
  <si>
    <t>BI. A. CAR. S. N. C. DI ANDRIGHETTO</t>
  </si>
  <si>
    <t>730403853</t>
  </si>
  <si>
    <t>GUENZANI GIANMARIA</t>
  </si>
  <si>
    <t>181779729</t>
  </si>
  <si>
    <t>D' ANDREA ANTONIO</t>
  </si>
  <si>
    <t>181779753</t>
  </si>
  <si>
    <t>730352480</t>
  </si>
  <si>
    <t>SUPER CONDOMINIO VIA GILARDELLI 14/</t>
  </si>
  <si>
    <t>DIFFERENZA DI EURO  2,05</t>
  </si>
  <si>
    <t>181779754</t>
  </si>
  <si>
    <t>COLTRO ELENA</t>
  </si>
  <si>
    <t>730367859</t>
  </si>
  <si>
    <t>BAGGIO GIUSEPPE</t>
  </si>
  <si>
    <t>181779705</t>
  </si>
  <si>
    <t>DE SILVESTRI PIEROANTONIO</t>
  </si>
  <si>
    <t>730503357</t>
  </si>
  <si>
    <t>RECORD S. N. C. DI BEZZI TIZIANO E</t>
  </si>
  <si>
    <t>730447997</t>
  </si>
  <si>
    <t>730357161</t>
  </si>
  <si>
    <t>730464656</t>
  </si>
  <si>
    <t>CHICCO MARCO</t>
  </si>
  <si>
    <t>BONIFICO UNICO  584,00  174+ 410 CATTOLICA</t>
  </si>
  <si>
    <t>730445416</t>
  </si>
  <si>
    <t>TASSAROLI MAURO</t>
  </si>
  <si>
    <t>730503592</t>
  </si>
  <si>
    <t>ZAMBONI VITTORIO</t>
  </si>
  <si>
    <t>ERRATO BONIFICO CON   0,53 IN PIU'  NEL BONIFICO HO  SEGNATO COME RIMBORSO DA FARE IN PRIMA NOTA</t>
  </si>
  <si>
    <t>730379918</t>
  </si>
  <si>
    <t>D' ADDAZIO SIMONE</t>
  </si>
  <si>
    <t>730502293</t>
  </si>
  <si>
    <t>VETRARIA MOREA DI MOREA ROCCO</t>
  </si>
  <si>
    <t xml:space="preserve">MANCANO 9,00 EURO </t>
  </si>
  <si>
    <t>181779607</t>
  </si>
  <si>
    <t>SINDONA NUNZIO</t>
  </si>
  <si>
    <t>180022489</t>
  </si>
  <si>
    <t>PAJARIN ANDREA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</si>
  <si>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</si>
  <si>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</si>
  <si>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</si>
  <si>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</si>
  <si>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</si>
  <si>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</si>
  <si>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</si>
  <si>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</si>
  <si>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</si>
  <si>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</si>
  <si>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</si>
  <si>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</si>
  <si>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</si>
  <si>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</si>
  <si>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</si>
  <si>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</si>
  <si>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BONIFICO UNICO CON 0,01 IN PIU'   88,99+ 1.160,01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</si>
  <si>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</si>
  <si>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</si>
  <si>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</si>
  <si>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</si>
  <si>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</si>
  <si>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</si>
  <si>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</si>
  <si>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</si>
  <si>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</si>
  <si>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</si>
  <si>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</si>
  <si>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</si>
  <si>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</si>
  <si>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</si>
  <si>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</si>
  <si>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</si>
  <si>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</si>
  <si>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</si>
  <si>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</si>
  <si>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</si>
  <si>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730444871</t>
  </si>
  <si>
    <t>CAMPO ANTONINO</t>
  </si>
  <si>
    <t>BONIFICO UNICO DI EURO 717  MANCA 0,01</t>
  </si>
  <si>
    <t>730493304</t>
  </si>
  <si>
    <t>181779634</t>
  </si>
  <si>
    <t>RAMPINI ANGELO</t>
  </si>
  <si>
    <t>MANCANO 0,50</t>
  </si>
  <si>
    <t>181779750</t>
  </si>
  <si>
    <t>MERLO DARIO ANGELO</t>
  </si>
  <si>
    <t>180022912</t>
  </si>
  <si>
    <t>GALATI MATTIA</t>
  </si>
  <si>
    <t>181779609</t>
  </si>
  <si>
    <t>TURRINI STEFANO</t>
  </si>
  <si>
    <t>730467041</t>
  </si>
  <si>
    <t>MARGUGLIO MELANIA</t>
  </si>
  <si>
    <t>BONIFICO UNICO 795,OO</t>
  </si>
  <si>
    <t>730471629</t>
  </si>
  <si>
    <t>181779757</t>
  </si>
  <si>
    <t>PALAZZO ELENA</t>
  </si>
  <si>
    <t>181779739</t>
  </si>
  <si>
    <t>FINESSI SARA</t>
  </si>
  <si>
    <t>730496133</t>
  </si>
  <si>
    <t>COMO CARLA</t>
  </si>
  <si>
    <t>730335950</t>
  </si>
  <si>
    <t>BRICALLI F. LLI</t>
  </si>
  <si>
    <t>181779788</t>
  </si>
  <si>
    <t>FREGOSI MARIO GIULIO</t>
  </si>
  <si>
    <t>RESIDENZA CHIARA</t>
  </si>
  <si>
    <t>180122045</t>
  </si>
  <si>
    <t>MORAZZONE E ARCURI DI BOTTELLI STEF</t>
  </si>
  <si>
    <t>730241689</t>
  </si>
  <si>
    <t>STUDIO VILLA &amp; PARTNERS S. R. L.</t>
  </si>
  <si>
    <t>730418303</t>
  </si>
  <si>
    <t>ANTONINI ARMANDO</t>
  </si>
  <si>
    <t>BONIFICO UNICI DI EURO  577  427+100+50</t>
  </si>
  <si>
    <t>181779728</t>
  </si>
  <si>
    <t>730407697</t>
  </si>
  <si>
    <t>ERIANI CLAUDIO</t>
  </si>
  <si>
    <t>181779789</t>
  </si>
  <si>
    <t>MAZZOLI VITTORIO</t>
  </si>
  <si>
    <t>181779790</t>
  </si>
  <si>
    <t>83157674</t>
  </si>
  <si>
    <t>MAFFI MARCO</t>
  </si>
  <si>
    <t>181779762</t>
  </si>
  <si>
    <t>RIPAMONTI RICCARDO</t>
  </si>
  <si>
    <t>BONIFICO UNICO  805  645+110+50</t>
  </si>
  <si>
    <t>730496345</t>
  </si>
  <si>
    <t>730006844</t>
  </si>
  <si>
    <t>GABBIA DAVIDE</t>
  </si>
  <si>
    <t>730445054</t>
  </si>
  <si>
    <t>T-CLAR ESTETICAMENTE BENESSERE A. P</t>
  </si>
  <si>
    <t>181779611</t>
  </si>
  <si>
    <t>LAVANGA MICHELINA</t>
  </si>
  <si>
    <t>730505121</t>
  </si>
  <si>
    <t>FERRAZZI STEFANO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</si>
  <si>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</si>
  <si>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</si>
  <si>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</si>
  <si>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</si>
  <si>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</si>
  <si>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</si>
  <si>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</si>
  <si>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</si>
  <si>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730410359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</si>
  <si>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</si>
  <si>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</si>
  <si>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</si>
  <si>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</si>
  <si>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</si>
  <si>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</si>
  <si>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</si>
  <si>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</si>
  <si>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</si>
  <si>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</si>
  <si>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</si>
  <si>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</si>
  <si>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</si>
  <si>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</si>
  <si>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</si>
  <si>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</si>
  <si>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180022490</t>
  </si>
  <si>
    <t>MICHELOTTO PAOLO ANGELO</t>
  </si>
  <si>
    <t>730338377</t>
  </si>
  <si>
    <t>CONSIGLIO ROSSELLA</t>
  </si>
  <si>
    <t>180022174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</si>
  <si>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</si>
  <si>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</si>
  <si>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</si>
  <si>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</si>
  <si>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</si>
  <si>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</si>
  <si>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</si>
  <si>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</si>
  <si>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</si>
  <si>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</si>
  <si>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 xml:space="preserve">IMPORTO </t>
  </si>
  <si>
    <t>NUMERO DI POLIZZA</t>
  </si>
  <si>
    <t>00025912300377</t>
  </si>
  <si>
    <t>PARROCCHIA MADONNA IN CAMPAGNA</t>
  </si>
  <si>
    <t>00033112300329</t>
  </si>
  <si>
    <t>PARROCCHIA S.DOMENICO</t>
  </si>
  <si>
    <t>00033112300343</t>
  </si>
  <si>
    <t>PARR.MARIA MADRE DELLA CHIESA</t>
  </si>
  <si>
    <t>00033123300016</t>
  </si>
  <si>
    <t>MOLGORA SRL.</t>
  </si>
  <si>
    <t>STUDIO ASSOCIATO RIGOBELLO</t>
  </si>
  <si>
    <t>NUMERO POLIZZA</t>
  </si>
  <si>
    <t>00025912300437</t>
  </si>
  <si>
    <t>LISA DE PERON</t>
  </si>
  <si>
    <t>00033112300344</t>
  </si>
  <si>
    <t>PARROCCHIA SAN MARTINO</t>
  </si>
  <si>
    <t>00051312301025</t>
  </si>
  <si>
    <t>PARROCCHIA SAN GIOVANNI BOSCO</t>
  </si>
  <si>
    <t>00051312301026</t>
  </si>
  <si>
    <t>00058931300566</t>
  </si>
  <si>
    <t>CRISTINA DE MARIA</t>
  </si>
  <si>
    <t>BONIFICO UNICO 389  305,50 + 84 MANCANO 0,50</t>
  </si>
  <si>
    <t>00025912300368</t>
  </si>
  <si>
    <t>PARROCCHIA GESU' DIVIN LAVORATORE</t>
  </si>
  <si>
    <t>00033112300339</t>
  </si>
  <si>
    <t>PARROCCHIA DEI S.S. MARTIRI</t>
  </si>
  <si>
    <t>BONIFICO RICEVUTO IN DUE MOMENTI DIVERSI UNO IL 3/1/4405,53+ 4400 RICEVUTO IL 5/1</t>
  </si>
  <si>
    <t>00033112300347</t>
  </si>
  <si>
    <t>PARROCCHIA SAN VITTORE MARTIRE</t>
  </si>
  <si>
    <t>00033112300355</t>
  </si>
  <si>
    <t>PARROCCHIA SS. PIETRO E PAOLO</t>
  </si>
  <si>
    <t>00051312301044</t>
  </si>
  <si>
    <t>PARROCCHIA S.GIORGIO</t>
  </si>
  <si>
    <t>00025912300375</t>
  </si>
  <si>
    <t>PARROCCHIA BEATA VERGINE ASSUNTA E SAN ILARIO</t>
  </si>
  <si>
    <t>00025912300441</t>
  </si>
  <si>
    <t>ALESSANDRO PANZERA</t>
  </si>
  <si>
    <t>00025933404494</t>
  </si>
  <si>
    <t>LINA PIACENTE</t>
  </si>
  <si>
    <t>00033132300043</t>
  </si>
  <si>
    <t>00051312301059</t>
  </si>
  <si>
    <t>PARROCCHIA S. ANTONIO DI PADOVA</t>
  </si>
  <si>
    <t>00051312300879</t>
  </si>
  <si>
    <t>MADDALENA ROTONDI</t>
  </si>
  <si>
    <t>BONIFICO UNICO DI EURO 490  100+390</t>
  </si>
  <si>
    <t>00051312300880</t>
  </si>
  <si>
    <t>FRANCESCA SORA</t>
  </si>
  <si>
    <t>00051312301035</t>
  </si>
  <si>
    <t>PARROCCHIA S.FRANCESCO D'ASSISI</t>
  </si>
  <si>
    <t>00051312301046</t>
  </si>
  <si>
    <t>PARROCCHIA SAN PAOLO</t>
  </si>
  <si>
    <t>PARR. SS. NAZARO E CELSO</t>
  </si>
  <si>
    <t xml:space="preserve">CATMEX </t>
  </si>
  <si>
    <t>BONIFICO UNICO DI EURO 1647,00 614+433   + 600 EURO POLIZZA VITA  GENERTEL</t>
  </si>
  <si>
    <t>CRIVELLI STEFANO</t>
  </si>
  <si>
    <t>00025912300367</t>
  </si>
  <si>
    <t>PARROCCHIA SANT'ANASTASIO MARTIRE</t>
  </si>
  <si>
    <t>00025912300373</t>
  </si>
  <si>
    <t>MADONNA DELLA SPERANZA</t>
  </si>
  <si>
    <t>00025912300382</t>
  </si>
  <si>
    <t>PARROCCHIA SAN GIORGIO</t>
  </si>
  <si>
    <t>00025912300413</t>
  </si>
  <si>
    <t>PARROCCHIA SANTA MARIA ASSUNTA</t>
  </si>
  <si>
    <t>00033131300013</t>
  </si>
  <si>
    <t>GIORGIO CROCI CANDIANI</t>
  </si>
  <si>
    <t>BONIFICO UNICO 50 + 136,29</t>
  </si>
  <si>
    <t>00051331300315</t>
  </si>
  <si>
    <t>111034189</t>
  </si>
  <si>
    <t>DANILO COLOMBO</t>
  </si>
  <si>
    <t>00025912300387</t>
  </si>
  <si>
    <t>PARROCCHIA SAN PAOLO APOSTOLO</t>
  </si>
  <si>
    <t>00033112300333</t>
  </si>
  <si>
    <t>PARR. SS.IPPOLITO E CASSIANO</t>
  </si>
  <si>
    <t>00051312301118</t>
  </si>
  <si>
    <t>PARROCCHIA SANTI FILIPPO E GIACOMO</t>
  </si>
  <si>
    <t>00058921300006</t>
  </si>
  <si>
    <t>FABIO COLOMBO</t>
  </si>
  <si>
    <t>00025912300369</t>
  </si>
  <si>
    <t>PARROCCHIA SAN ZENONE</t>
  </si>
  <si>
    <t>00025912300370</t>
  </si>
  <si>
    <t>PARROCCHIA NATIVITA' DI MARIA VERGINE</t>
  </si>
  <si>
    <t>00025912300376</t>
  </si>
  <si>
    <t>PARROCCHIA DI S. VITTORE</t>
  </si>
  <si>
    <t>00025931300070</t>
  </si>
  <si>
    <t>DAVIDE ALBANESI</t>
  </si>
  <si>
    <t>00033112300341</t>
  </si>
  <si>
    <t>00051311300010</t>
  </si>
  <si>
    <t>PARROCCHIA S.GIOVANNI BATTISTA</t>
  </si>
  <si>
    <t>00051312301028</t>
  </si>
  <si>
    <t>00051312301045</t>
  </si>
  <si>
    <t>00051312301124</t>
  </si>
  <si>
    <t>PARROCCHIA SAN PIETRO</t>
  </si>
  <si>
    <t>00058912300364</t>
  </si>
  <si>
    <t>PLUS VERDE DI SAMUELE MACRI'</t>
  </si>
  <si>
    <t>00058931300659</t>
  </si>
  <si>
    <t>SAMUELE MACRI'</t>
  </si>
  <si>
    <t>00051312301042</t>
  </si>
  <si>
    <t>PARROCCHIA SAN VITTORE</t>
  </si>
  <si>
    <t>00033112300336</t>
  </si>
  <si>
    <t>PARROCCHIA S.STEFANO</t>
  </si>
  <si>
    <t>00033132300069</t>
  </si>
  <si>
    <t>FIAS SRL</t>
  </si>
  <si>
    <t>00051312301052</t>
  </si>
  <si>
    <t>PARR.SS.FERMO E RUSTICO</t>
  </si>
  <si>
    <t>000259000114</t>
  </si>
  <si>
    <t>FRANCESCA SICLARI</t>
  </si>
  <si>
    <t>000259331301</t>
  </si>
  <si>
    <t>000259513501</t>
  </si>
  <si>
    <t>ANNA FONTANA</t>
  </si>
  <si>
    <t>000259589581</t>
  </si>
  <si>
    <t>ROBERTO BULEGATO</t>
  </si>
  <si>
    <t>IMPRESA DI COSTRUZIONI CIEMME S</t>
  </si>
  <si>
    <t>00025932300001</t>
  </si>
  <si>
    <t>ANGELO COLOMBO S.R.L.</t>
  </si>
  <si>
    <t>00033112300169</t>
  </si>
  <si>
    <t>FABIO BONINI</t>
  </si>
  <si>
    <t>00058931300672</t>
  </si>
  <si>
    <t>110419354</t>
  </si>
  <si>
    <t>ROBERTO NOLLI</t>
  </si>
  <si>
    <t>00051312301050</t>
  </si>
  <si>
    <t>PARROCCHIA S.MICHELE ARCANGELO</t>
  </si>
  <si>
    <t>00051332300116</t>
  </si>
  <si>
    <t>00058931300246</t>
  </si>
  <si>
    <t>NICHOLAS CHIARI</t>
  </si>
  <si>
    <t>00025931300315</t>
  </si>
  <si>
    <t>LA FIONDA DI DAVIDE ODV</t>
  </si>
  <si>
    <t>00051312301053</t>
  </si>
  <si>
    <t>PARROCCHIA S.VITTORE AL CORPO</t>
  </si>
  <si>
    <t>00051312301111</t>
  </si>
  <si>
    <t>PARR. SAN VINCENZO IN PRATO</t>
  </si>
  <si>
    <t>9127606</t>
  </si>
  <si>
    <t>GAETANO CATTANEO</t>
  </si>
  <si>
    <t>SENSO RAFFAELE</t>
  </si>
  <si>
    <t>00033112300340</t>
  </si>
  <si>
    <t>PARROCCHIA SS.PIETRO E PAOLO</t>
  </si>
  <si>
    <t>00033112300349</t>
  </si>
  <si>
    <t>PARROCCHIA SS.MAGI</t>
  </si>
  <si>
    <t>00033112300350</t>
  </si>
  <si>
    <t>PARROCCHIA S.REDENTORE</t>
  </si>
  <si>
    <t>00051312301047</t>
  </si>
  <si>
    <t>PARROCCHIA SANTA RITA DA CASCIA</t>
  </si>
  <si>
    <t>00058912300047</t>
  </si>
  <si>
    <t>ANDREA ERCOLINO NOVARESE</t>
  </si>
  <si>
    <t>00025912300310</t>
  </si>
  <si>
    <t>BONICALZI S.N.C. DI BONICALZI MAURIZIO &amp; ALESSANDRO</t>
  </si>
  <si>
    <t>00025931300320</t>
  </si>
  <si>
    <t>00051312300647</t>
  </si>
  <si>
    <t>DISTEFANO MICHELE</t>
  </si>
  <si>
    <t>BONIFICO UNICO 1485,00   1090+197,50   E HA SBAGLIATO PERCHE HA PAGATO DUWE VLTE 197,50</t>
  </si>
  <si>
    <t>00051321300034</t>
  </si>
  <si>
    <t>CONDOMINIO MATTEOTTI EDIFICIO C D</t>
  </si>
  <si>
    <t>00058931300231</t>
  </si>
  <si>
    <t>SILVIA FURLAN</t>
  </si>
  <si>
    <t>00058931300623</t>
  </si>
  <si>
    <t>00058931300691</t>
  </si>
  <si>
    <t xml:space="preserve"> 31/1/2024</t>
  </si>
  <si>
    <t>PARROCCHIA S. PIETRO</t>
  </si>
  <si>
    <t>00033112005400</t>
  </si>
  <si>
    <t>PAOLO DOMENICO BARATTO</t>
  </si>
  <si>
    <t>BONIFICO UNICO 1.213,09    472,,29+740,80</t>
  </si>
  <si>
    <t>00033112005401</t>
  </si>
  <si>
    <t>00051312301060</t>
  </si>
  <si>
    <t>PARR.PREZ.SANGUE NS GESU'CRISTO</t>
  </si>
  <si>
    <t>9012840</t>
  </si>
  <si>
    <t>GIORGIO AUGUSTO PEREGO</t>
  </si>
  <si>
    <t>QUAGLIA VAENTINA</t>
  </si>
  <si>
    <t>SELLAROLI LAURA MARIA</t>
  </si>
  <si>
    <t>GERNETTI GIANI</t>
  </si>
  <si>
    <t>GOLFIERI DANILA</t>
  </si>
  <si>
    <t>ACHINI DANIELA</t>
  </si>
  <si>
    <t>00033131300198</t>
  </si>
  <si>
    <t>NICOLA CACCIA</t>
  </si>
  <si>
    <t>BONIFICO UNICO 457,00 280+59+59+59 CON 0,18 IN MENO</t>
  </si>
  <si>
    <t>00051312300342</t>
  </si>
  <si>
    <t>MASSIMO GRAMEGNA</t>
  </si>
  <si>
    <t>9045690</t>
  </si>
  <si>
    <t>copia</t>
  </si>
  <si>
    <t>VIVA SOTTOFRUA ETS - ODV</t>
  </si>
  <si>
    <t>LURATI CARLO</t>
  </si>
  <si>
    <t>S.T. MULTISERVICE S.R.L.</t>
  </si>
  <si>
    <t>ASSOCIAZIONE LA FRA</t>
  </si>
  <si>
    <t xml:space="preserve">BONIFICO UNICO DI EURO 743 </t>
  </si>
  <si>
    <t>NICOTERA MANUELA</t>
  </si>
  <si>
    <t>BAIO EUGENIO PARR.  SA GIORGIO</t>
  </si>
  <si>
    <t>PARR. SAN MAURIZIO</t>
  </si>
  <si>
    <t>PARR. SAN VITTORE</t>
  </si>
  <si>
    <t>POLISPORTIVA ORATORIANA SAN CARLO</t>
  </si>
  <si>
    <t>GIOIA LUIGI</t>
  </si>
  <si>
    <t>CONDOMINIO FIRENZE</t>
  </si>
  <si>
    <t>SCUOLA MATERNA</t>
  </si>
  <si>
    <t>PARROCCHIA SS APOSTOLO E PIERO</t>
  </si>
  <si>
    <t>BONIFICO UNICO 878  790,5+87,5</t>
  </si>
  <si>
    <t>PARR. SAN FRANCESCO D'ASSISI</t>
  </si>
  <si>
    <t>GEOCIPO SRL</t>
  </si>
  <si>
    <t>BURCERI CARMEN</t>
  </si>
  <si>
    <t>RE. FER. DI ADRIANO RE</t>
  </si>
  <si>
    <t>BONIFICO UNICO O 647,99   60+527,99</t>
  </si>
  <si>
    <t>PARR. SAN GIOVANNI BATTISTA</t>
  </si>
  <si>
    <t>PARROCCHIA SACRA FAMIGLIA</t>
  </si>
  <si>
    <t>PRANDONI</t>
  </si>
  <si>
    <t>SERENA SOCIETA' COOPERATIVA</t>
  </si>
  <si>
    <t>FACEC FONDAZIONE</t>
  </si>
  <si>
    <t>PARR. S. GIOVANI BATTSTA</t>
  </si>
  <si>
    <t>PARR. SANTA MARIA NASCENTYE</t>
  </si>
  <si>
    <t>AIROLDI CRISTIANO</t>
  </si>
  <si>
    <t>RESIDENZA VITTORIA</t>
  </si>
  <si>
    <t>RESIDENZA VITTORIA  PALAZZINA</t>
  </si>
  <si>
    <t>ANTONIIN ARMANDO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</si>
  <si>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</si>
  <si>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</si>
  <si>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</si>
  <si>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</si>
  <si>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</si>
  <si>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</si>
  <si>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</si>
  <si>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</si>
  <si>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</si>
  <si>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</si>
  <si>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</si>
  <si>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</si>
  <si>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</si>
  <si>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</si>
  <si>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</si>
  <si>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</si>
  <si>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</si>
  <si>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</si>
  <si>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</si>
  <si>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</si>
  <si>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</si>
  <si>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</si>
  <si>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</si>
  <si>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</si>
  <si>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</si>
  <si>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</si>
  <si>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</si>
  <si>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</si>
  <si>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</si>
  <si>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</si>
  <si>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</si>
  <si>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</si>
  <si>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</si>
  <si>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</si>
  <si>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</si>
  <si>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</si>
  <si>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</si>
  <si>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</si>
  <si>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</si>
  <si>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</si>
  <si>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</si>
  <si>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</si>
  <si>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</si>
  <si>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</si>
  <si>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</si>
  <si>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</si>
  <si>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</si>
  <si>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</si>
  <si>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</si>
  <si>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</si>
  <si>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</si>
  <si>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</si>
  <si>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</si>
  <si>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</si>
  <si>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</si>
  <si>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</si>
  <si>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</si>
  <si>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</si>
  <si>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</si>
  <si>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</si>
  <si>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</si>
  <si>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</si>
  <si>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</si>
  <si>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</si>
  <si>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</si>
  <si>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</si>
  <si>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</si>
  <si>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</si>
  <si>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</si>
  <si>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</si>
  <si>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</si>
  <si>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</si>
  <si>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</si>
  <si>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</si>
  <si>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</si>
  <si>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</si>
  <si>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</si>
  <si>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</si>
  <si>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</si>
  <si>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</si>
  <si>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</si>
  <si>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</si>
  <si>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</si>
  <si>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</si>
  <si>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</si>
  <si>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</si>
  <si>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</si>
  <si>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</si>
  <si>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</si>
  <si>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</si>
  <si>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</si>
  <si>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</si>
  <si>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</si>
  <si>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</si>
  <si>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</si>
  <si>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</si>
  <si>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</si>
  <si>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</si>
  <si>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</si>
  <si>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</si>
  <si>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</si>
  <si>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</si>
  <si>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</si>
  <si>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</si>
  <si>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</si>
  <si>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</si>
  <si>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</si>
  <si>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</si>
  <si>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</si>
  <si>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</si>
  <si>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</si>
  <si>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</si>
  <si>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</si>
  <si>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</si>
  <si>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</si>
  <si>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</si>
  <si>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</si>
  <si>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</si>
  <si>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</si>
  <si>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</si>
  <si>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</si>
  <si>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</si>
  <si>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</si>
  <si>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</si>
  <si>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</si>
  <si>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</si>
  <si>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</si>
  <si>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</si>
  <si>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</si>
  <si>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</si>
  <si>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</si>
  <si>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</si>
  <si>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</si>
  <si>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</si>
  <si>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</si>
  <si>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</si>
  <si>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</si>
  <si>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</si>
  <si>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</si>
  <si>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</si>
  <si>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</si>
  <si>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</si>
  <si>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</si>
  <si>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</si>
  <si>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</si>
  <si>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</si>
  <si>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</si>
  <si>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</si>
  <si>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</si>
  <si>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</si>
  <si>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</si>
  <si>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</si>
  <si>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</si>
  <si>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</si>
  <si>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</si>
  <si>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</si>
  <si>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</si>
  <si>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</si>
  <si>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</si>
  <si>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</si>
  <si>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</si>
  <si>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</si>
  <si>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</si>
  <si>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</si>
  <si>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</si>
  <si>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</si>
  <si>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</si>
  <si>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</si>
  <si>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</si>
  <si>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</si>
  <si>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</si>
  <si>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</si>
  <si>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</si>
  <si>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</si>
  <si>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</si>
  <si>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</si>
  <si>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</si>
  <si>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</si>
  <si>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</si>
  <si>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</si>
  <si>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</si>
  <si>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</si>
  <si>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</si>
  <si>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</si>
  <si>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</si>
  <si>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</si>
  <si>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</si>
  <si>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</si>
  <si>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</si>
  <si>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</si>
  <si>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</si>
  <si>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</si>
  <si>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</si>
  <si>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</si>
  <si>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</si>
  <si>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</si>
  <si>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</si>
  <si>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</si>
  <si>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</si>
  <si>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</si>
  <si>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</si>
  <si>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</si>
  <si>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</si>
  <si>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</si>
  <si>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</si>
  <si>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</si>
  <si>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</si>
  <si>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</si>
  <si>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</si>
  <si>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</si>
  <si>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</si>
  <si>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</si>
  <si>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</si>
  <si>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</si>
  <si>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</si>
  <si>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</si>
  <si>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</si>
  <si>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</si>
  <si>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</si>
  <si>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</si>
  <si>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</si>
  <si>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</si>
  <si>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</si>
  <si>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</si>
  <si>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</si>
  <si>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</si>
  <si>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</si>
  <si>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</si>
  <si>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</si>
  <si>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</si>
  <si>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</si>
  <si>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</si>
  <si>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</si>
  <si>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</si>
  <si>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</si>
  <si>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</si>
  <si>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</si>
  <si>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</si>
  <si>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</si>
  <si>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</si>
  <si>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</si>
  <si>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</si>
  <si>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</si>
  <si>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</si>
  <si>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</si>
  <si>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</si>
  <si>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</si>
  <si>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</si>
  <si>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</si>
  <si>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</si>
  <si>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</si>
  <si>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</si>
  <si>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</si>
  <si>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</si>
  <si>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</si>
  <si>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</si>
  <si>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</si>
  <si>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</si>
  <si>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</si>
  <si>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</si>
  <si>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</si>
  <si>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</si>
  <si>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</si>
  <si>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</si>
  <si>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</si>
  <si>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</si>
  <si>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</si>
  <si>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</si>
  <si>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</si>
  <si>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</si>
  <si>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</si>
  <si>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</si>
  <si>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</si>
  <si>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</si>
  <si>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</si>
  <si>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</si>
  <si>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</si>
  <si>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</si>
  <si>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</si>
  <si>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</si>
  <si>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</si>
  <si>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</si>
  <si>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</si>
  <si>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</si>
  <si>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</si>
  <si>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</si>
  <si>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</si>
  <si>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</si>
  <si>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</si>
  <si>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</si>
  <si>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</si>
  <si>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</si>
  <si>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</si>
  <si>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</si>
  <si>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</si>
  <si>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</si>
  <si>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</si>
  <si>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</si>
  <si>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</si>
  <si>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</si>
  <si>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</si>
  <si>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</si>
  <si>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</si>
  <si>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</si>
  <si>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</si>
  <si>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</si>
  <si>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</si>
  <si>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</si>
  <si>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</si>
  <si>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</si>
  <si>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</si>
  <si>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</si>
  <si>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</si>
  <si>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</si>
  <si>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</si>
  <si>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</si>
  <si>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</si>
  <si>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</si>
  <si>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</si>
  <si>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</si>
  <si>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</si>
  <si>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</si>
  <si>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</si>
  <si>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</si>
  <si>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</si>
  <si>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</si>
  <si>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</si>
  <si>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</si>
  <si>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</si>
  <si>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</si>
  <si>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</si>
  <si>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</si>
  <si>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</si>
  <si>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</si>
  <si>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</si>
  <si>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</si>
  <si>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</si>
  <si>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</si>
  <si>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</si>
  <si>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</si>
  <si>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</si>
  <si>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</si>
  <si>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</si>
  <si>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</si>
  <si>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</si>
  <si>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</si>
  <si>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</si>
  <si>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</si>
  <si>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</si>
  <si>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</si>
  <si>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</si>
  <si>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</si>
  <si>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</si>
  <si>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</si>
  <si>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</si>
  <si>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</si>
  <si>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</si>
  <si>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</si>
  <si>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</si>
  <si>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</si>
  <si>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</si>
  <si>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</si>
  <si>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</si>
  <si>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</si>
  <si>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</si>
  <si>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</si>
  <si>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</si>
  <si>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</si>
  <si>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</si>
  <si>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</si>
  <si>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</si>
  <si>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</si>
  <si>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</si>
  <si>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</si>
  <si>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</si>
  <si>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</si>
  <si>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</si>
  <si>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</si>
  <si>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</si>
  <si>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</si>
  <si>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</si>
  <si>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</si>
  <si>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</si>
  <si>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</si>
  <si>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</si>
  <si>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</si>
  <si>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</si>
  <si>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</si>
  <si>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</si>
  <si>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</si>
  <si>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</si>
  <si>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</si>
  <si>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PIURI FABIO CESARE</t>
  </si>
  <si>
    <t>CATTIN GINO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</si>
  <si>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</si>
  <si>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</si>
  <si>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</si>
  <si>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</si>
  <si>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</si>
  <si>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</si>
  <si>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</si>
  <si>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</si>
  <si>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</si>
  <si>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</si>
  <si>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</si>
  <si>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</si>
  <si>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</si>
  <si>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</si>
  <si>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</si>
  <si>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</si>
  <si>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</si>
  <si>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</si>
  <si>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</si>
  <si>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</si>
  <si>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</si>
  <si>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</si>
  <si>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</si>
  <si>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</si>
  <si>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</si>
  <si>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BAGAGLIO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</si>
  <si>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</si>
  <si>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</si>
  <si>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</si>
  <si>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</si>
  <si>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</si>
  <si>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</si>
  <si>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</si>
  <si>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</si>
  <si>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</si>
  <si>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</si>
  <si>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</si>
  <si>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</si>
  <si>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</si>
  <si>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</si>
  <si>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</si>
  <si>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</si>
  <si>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</si>
  <si>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</si>
  <si>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</si>
  <si>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</si>
  <si>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</si>
  <si>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</si>
  <si>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</si>
  <si>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</si>
  <si>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</si>
  <si>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</si>
  <si>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</si>
  <si>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</si>
  <si>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</si>
  <si>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</si>
  <si>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</si>
  <si>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</si>
  <si>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</si>
  <si>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</si>
  <si>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</si>
  <si>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</si>
  <si>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</si>
  <si>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</si>
  <si>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</si>
  <si>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</si>
  <si>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</si>
  <si>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</si>
  <si>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</si>
  <si>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</si>
  <si>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</si>
  <si>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</si>
  <si>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</si>
  <si>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</si>
  <si>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</si>
  <si>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</si>
  <si>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</si>
  <si>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</si>
  <si>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</si>
  <si>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</si>
  <si>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</si>
  <si>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</si>
  <si>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</si>
  <si>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</si>
  <si>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</si>
  <si>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</si>
  <si>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</si>
  <si>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</si>
  <si>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</si>
  <si>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</si>
  <si>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</si>
  <si>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SOSPESI SOMMA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</si>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</sst>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_ ;[Red]\-#,##0.00\ "/>
    <numFmt numFmtId="165" formatCode="d/m/yyyy"/>
    <numFmt numFmtId="166" formatCode="[$-F800]dddd\,\ mmmm\ dd\,\ yyyy"/>
    <numFmt numFmtId="167" formatCode="#,##0.00\ &quot;€&quot;"/>
  </numFmts>
  <fonts count="15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61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2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2" fontId="0" fillId="17" borderId="1" xfId="0" applyNumberFormat="1" applyFill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0" fontId="1" fillId="0" borderId="5" xfId="0" applyFont="1" applyBorder="1"/>
    <xf numFmtId="0" fontId="0" fillId="0" borderId="5" xfId="0" applyBorder="1"/>
    <xf numFmtId="0" fontId="0" fillId="0" borderId="10" xfId="0" applyBorder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" fillId="17" borderId="1" xfId="0" applyFont="1" applyFill="1" applyBorder="1"/>
    <xf numFmtId="0" fontId="0" fillId="17" borderId="1" xfId="0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0" fillId="17" borderId="0" xfId="0" applyNumberFormat="1" applyFill="1"/>
    <xf numFmtId="167" fontId="0" fillId="0" borderId="1" xfId="0" applyNumberFormat="1" applyBorder="1"/>
    <xf numFmtId="167" fontId="0" fillId="0" borderId="0" xfId="0" applyNumberFormat="1"/>
    <xf numFmtId="167" fontId="7" fillId="0" borderId="1" xfId="0" applyNumberFormat="1" applyFont="1" applyBorder="1"/>
    <xf numFmtId="167" fontId="0" fillId="17" borderId="1" xfId="0" applyNumberFormat="1" applyFill="1" applyBorder="1"/>
    <xf numFmtId="167" fontId="0" fillId="17" borderId="0" xfId="0" applyNumberFormat="1" applyFill="1"/>
    <xf numFmtId="167" fontId="1" fillId="0" borderId="0" xfId="0" applyNumberFormat="1" applyFont="1"/>
  </cellXfs>
  <cellStyles count="2">
    <cellStyle name="Calcolo" xfId="1" builtinId="22"/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133"/>
  <sheetViews>
    <sheetView topLeftCell="C1989" zoomScaleNormal="100" workbookViewId="0">
      <selection activeCell="P1999" sqref="P1999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13.441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75" width="8.88671875" style="7" customWidth="1"/>
    <col min="76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 t="s">
        <v>23</v>
      </c>
      <c r="B2" s="15"/>
      <c r="C2" s="15" t="s">
        <v>24</v>
      </c>
      <c r="D2" s="16">
        <v>0</v>
      </c>
      <c r="E2" s="16">
        <v>0</v>
      </c>
      <c r="F2" s="16"/>
      <c r="G2" s="16"/>
      <c r="H2" s="104" t="s">
        <v>25</v>
      </c>
      <c r="I2" s="4"/>
      <c r="J2" s="14" t="str">
        <f>A2</f>
        <v/>
      </c>
      <c r="K2" s="17" t="s">
        <v>25</v>
      </c>
      <c r="L2" s="16">
        <v>0</v>
      </c>
      <c r="M2" s="16"/>
      <c r="N2" s="16">
        <f>L2+L3-M3</f>
        <v>0</v>
      </c>
      <c r="O2" s="16"/>
      <c r="P2" s="18"/>
      <c r="Q2" s="14" t="str">
        <f>J2</f>
        <v/>
      </c>
      <c r="R2" s="18"/>
      <c r="S2" s="16"/>
      <c r="T2" s="18">
        <v>33017.4</v>
      </c>
      <c r="U2" s="15"/>
      <c r="W2" s="14" t="str">
        <f>A2</f>
        <v/>
      </c>
      <c r="X2" s="18"/>
      <c r="Y2" s="16"/>
      <c r="Z2" s="18">
        <v>258536.06</v>
      </c>
      <c r="AA2" s="15"/>
      <c r="AB2" s="19" t="str">
        <f>A2</f>
        <v/>
      </c>
      <c r="AC2" s="12" t="s">
        <v>26</v>
      </c>
      <c r="AD2" s="11">
        <f>L2+L3</f>
        <v>0</v>
      </c>
      <c r="AE2" s="11"/>
      <c r="AF2" s="20"/>
      <c r="AG2" s="20"/>
      <c r="AH2" s="21" t="s">
        <v>27</v>
      </c>
      <c r="AI2" s="22" t="s">
        <v>28</v>
      </c>
      <c r="AJ2" s="23" t="s">
        <v>29</v>
      </c>
      <c r="AL2" s="14" t="str">
        <f>A2</f>
        <v/>
      </c>
      <c r="AM2" s="18"/>
      <c r="AN2" s="16"/>
      <c r="AO2" s="18">
        <v>0</v>
      </c>
      <c r="AP2" s="15"/>
      <c r="AR2" s="14" t="str">
        <f>A2</f>
        <v/>
      </c>
      <c r="AS2" s="18"/>
      <c r="AT2" s="16"/>
      <c r="AU2" s="18">
        <v>0</v>
      </c>
      <c r="AV2" s="15"/>
      <c r="AX2" s="14" t="str">
        <f>A2</f>
        <v/>
      </c>
      <c r="AY2" s="18"/>
      <c r="AZ2" s="16"/>
      <c r="BA2" s="18">
        <v>0</v>
      </c>
      <c r="BB2" s="15"/>
      <c r="BD2" s="14" t="str">
        <f>AX2</f>
        <v/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30</v>
      </c>
      <c r="D3" s="16">
        <v>0</v>
      </c>
      <c r="E3" s="16"/>
      <c r="F3" s="16"/>
      <c r="G3" s="16"/>
      <c r="H3" s="105"/>
      <c r="I3" s="4"/>
      <c r="J3" s="14"/>
      <c r="K3" s="17" t="s">
        <v>31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32</v>
      </c>
      <c r="AD3" s="25"/>
      <c r="AE3" s="25"/>
      <c r="AF3" s="25"/>
      <c r="AG3" s="25"/>
      <c r="AH3" s="12" t="s">
        <v>33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34</v>
      </c>
      <c r="D4" s="16">
        <v>0</v>
      </c>
      <c r="E4" s="16">
        <v>0</v>
      </c>
      <c r="F4" s="16"/>
      <c r="G4" s="16"/>
      <c r="H4" s="105" t="s">
        <v>35</v>
      </c>
      <c r="I4" s="4"/>
      <c r="J4" s="14"/>
      <c r="K4" s="17" t="s">
        <v>36</v>
      </c>
      <c r="L4" s="16">
        <f>B6+A59+B59+D59+E59</f>
        <v>238200.22</v>
      </c>
      <c r="M4" s="16">
        <v>0</v>
      </c>
      <c r="N4" s="27" t="s">
        <v>37</v>
      </c>
      <c r="O4" s="27">
        <v>0.02</v>
      </c>
      <c r="P4" s="18" t="s">
        <v>38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39</v>
      </c>
      <c r="D5" s="16">
        <v>0</v>
      </c>
      <c r="E5" s="16"/>
      <c r="F5" s="16"/>
      <c r="G5" s="16"/>
      <c r="H5" s="105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 t="s">
        <v>23</v>
      </c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40</v>
      </c>
      <c r="D6" s="16"/>
      <c r="E6" s="16"/>
      <c r="F6" s="16"/>
      <c r="G6" s="16"/>
      <c r="H6" s="105" t="s">
        <v>41</v>
      </c>
      <c r="I6" s="18" t="s">
        <v>23</v>
      </c>
      <c r="J6" s="14"/>
      <c r="K6" s="17" t="str">
        <f>C14</f>
        <v>TOT. PAG. PRODUTTORI</v>
      </c>
      <c r="L6" s="16"/>
      <c r="M6" s="16">
        <f>8.37*(L2+L3-M3)/100</f>
        <v>0</v>
      </c>
      <c r="N6" s="16" t="str">
        <f>D17</f>
        <v/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 t="s">
        <v>23</v>
      </c>
      <c r="AD6" s="25"/>
      <c r="AE6" s="25" t="str">
        <f>N6</f>
        <v/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42</v>
      </c>
      <c r="D7" s="16"/>
      <c r="E7" s="16">
        <v>0</v>
      </c>
      <c r="F7" s="16"/>
      <c r="G7" s="16"/>
      <c r="H7" s="105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 t="s">
        <v>23</v>
      </c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43</v>
      </c>
      <c r="C8" s="15" t="s">
        <v>44</v>
      </c>
      <c r="D8" s="16"/>
      <c r="E8" s="16"/>
      <c r="F8" s="16"/>
      <c r="G8" s="16"/>
      <c r="H8" s="105" t="s">
        <v>45</v>
      </c>
      <c r="I8" s="4"/>
      <c r="J8" s="14"/>
      <c r="K8" s="15" t="s">
        <v>46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 t="s">
        <v>23</v>
      </c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47</v>
      </c>
      <c r="D9" s="16"/>
      <c r="E9" s="16"/>
      <c r="F9" s="16"/>
      <c r="G9" s="16">
        <v>0</v>
      </c>
      <c r="H9" s="105">
        <f>D9</f>
        <v>0</v>
      </c>
      <c r="I9" s="4"/>
      <c r="J9" s="14"/>
      <c r="K9" s="15" t="s">
        <v>48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 t="s">
        <v>23</v>
      </c>
      <c r="W9" s="14"/>
      <c r="X9" s="18"/>
      <c r="Y9" s="16">
        <v>0</v>
      </c>
      <c r="Z9" s="18">
        <f t="shared" si="1"/>
        <v>258536.06</v>
      </c>
      <c r="AA9" s="15" t="s">
        <v>23</v>
      </c>
      <c r="AB9" s="24"/>
      <c r="AC9" s="15" t="str">
        <f>C9</f>
        <v xml:space="preserve">PAG. PROVV. PISAN </v>
      </c>
      <c r="AD9" s="25"/>
      <c r="AE9" s="25"/>
      <c r="AF9" s="25"/>
      <c r="AG9" s="25"/>
      <c r="AH9" s="17" t="s">
        <v>23</v>
      </c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 t="s">
        <v>23</v>
      </c>
      <c r="AR9" s="14"/>
      <c r="AS9" s="18"/>
      <c r="AT9" s="16">
        <v>0</v>
      </c>
      <c r="AU9" s="18">
        <f t="shared" si="3"/>
        <v>0</v>
      </c>
      <c r="AV9" s="15" t="s">
        <v>23</v>
      </c>
      <c r="AX9" s="14"/>
      <c r="AY9" s="18"/>
      <c r="AZ9" s="16">
        <v>0</v>
      </c>
      <c r="BA9" s="18">
        <f t="shared" si="4"/>
        <v>0</v>
      </c>
      <c r="BB9" s="15" t="s">
        <v>23</v>
      </c>
      <c r="BD9" s="14"/>
      <c r="BE9" s="18"/>
      <c r="BF9" s="16">
        <v>0</v>
      </c>
      <c r="BG9" s="18">
        <f t="shared" si="5"/>
        <v>0</v>
      </c>
      <c r="BH9" s="15" t="s">
        <v>23</v>
      </c>
    </row>
    <row r="10" spans="1:60" ht="16.8" customHeight="1" x14ac:dyDescent="0.35">
      <c r="A10" s="15"/>
      <c r="B10" s="15"/>
      <c r="C10" s="15" t="s">
        <v>49</v>
      </c>
      <c r="D10" s="16"/>
      <c r="E10" s="16"/>
      <c r="F10" s="16"/>
      <c r="G10" s="16">
        <v>0</v>
      </c>
      <c r="H10" s="105" t="s">
        <v>50</v>
      </c>
      <c r="I10" s="4"/>
      <c r="J10" s="14"/>
      <c r="K10" s="15" t="s">
        <v>51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 t="s">
        <v>23</v>
      </c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 t="s">
        <v>23</v>
      </c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 t="s">
        <v>23</v>
      </c>
      <c r="AR10" s="14"/>
      <c r="AS10" s="18">
        <v>0</v>
      </c>
      <c r="AT10" s="16">
        <v>0</v>
      </c>
      <c r="AU10" s="18">
        <f t="shared" si="3"/>
        <v>0</v>
      </c>
      <c r="AV10" s="15" t="s">
        <v>23</v>
      </c>
      <c r="AX10" s="14"/>
      <c r="AY10" s="18">
        <v>0</v>
      </c>
      <c r="AZ10" s="16">
        <v>0</v>
      </c>
      <c r="BA10" s="18">
        <f t="shared" si="4"/>
        <v>0</v>
      </c>
      <c r="BB10" s="15" t="s">
        <v>23</v>
      </c>
      <c r="BD10" s="14"/>
      <c r="BE10" s="18">
        <v>0</v>
      </c>
      <c r="BF10" s="16">
        <v>0</v>
      </c>
      <c r="BG10" s="18">
        <f t="shared" si="5"/>
        <v>0</v>
      </c>
      <c r="BH10" s="15" t="s">
        <v>23</v>
      </c>
    </row>
    <row r="11" spans="1:60" ht="16.8" customHeight="1" x14ac:dyDescent="0.35">
      <c r="A11" s="15"/>
      <c r="B11" s="15"/>
      <c r="C11" s="15" t="s">
        <v>52</v>
      </c>
      <c r="D11" s="16"/>
      <c r="E11" s="16"/>
      <c r="F11" s="16"/>
      <c r="G11" s="16">
        <v>0</v>
      </c>
      <c r="H11" s="105">
        <f>D10</f>
        <v>0</v>
      </c>
      <c r="I11" s="4"/>
      <c r="J11" s="14"/>
      <c r="K11" s="15" t="s">
        <v>53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 t="s">
        <v>23</v>
      </c>
      <c r="AB11" s="24"/>
      <c r="AC11" s="15" t="str">
        <f>C11</f>
        <v>Pag. SANTORO</v>
      </c>
      <c r="AD11" s="25"/>
      <c r="AE11" s="25" t="s">
        <v>23</v>
      </c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 t="s">
        <v>23</v>
      </c>
      <c r="AR11" s="14"/>
      <c r="AS11" s="18"/>
      <c r="AT11" s="16">
        <v>0</v>
      </c>
      <c r="AU11" s="18">
        <f t="shared" si="3"/>
        <v>0</v>
      </c>
      <c r="AV11" s="15" t="s">
        <v>23</v>
      </c>
      <c r="AX11" s="14"/>
      <c r="AY11" s="18"/>
      <c r="AZ11" s="16">
        <v>0</v>
      </c>
      <c r="BA11" s="18">
        <f t="shared" si="4"/>
        <v>0</v>
      </c>
      <c r="BB11" s="15" t="s">
        <v>23</v>
      </c>
      <c r="BD11" s="14"/>
      <c r="BE11" s="18"/>
      <c r="BF11" s="16">
        <v>0</v>
      </c>
      <c r="BG11" s="18">
        <f t="shared" si="5"/>
        <v>0</v>
      </c>
      <c r="BH11" s="15" t="s">
        <v>23</v>
      </c>
    </row>
    <row r="12" spans="1:60" ht="16.8" customHeight="1" x14ac:dyDescent="0.35">
      <c r="A12" s="15"/>
      <c r="B12" s="15"/>
      <c r="C12" s="15" t="s">
        <v>54</v>
      </c>
      <c r="D12" s="16"/>
      <c r="E12" s="16"/>
      <c r="F12" s="16"/>
      <c r="G12" s="16">
        <v>0</v>
      </c>
      <c r="H12" s="105" t="s">
        <v>23</v>
      </c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 t="s">
        <v>23</v>
      </c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 t="s">
        <v>23</v>
      </c>
      <c r="AR12" s="14"/>
      <c r="AS12" s="18"/>
      <c r="AT12" s="16">
        <v>0</v>
      </c>
      <c r="AU12" s="18">
        <f t="shared" si="3"/>
        <v>0</v>
      </c>
      <c r="AV12" s="15" t="s">
        <v>23</v>
      </c>
      <c r="AX12" s="14"/>
      <c r="AY12" s="18"/>
      <c r="AZ12" s="16">
        <v>0</v>
      </c>
      <c r="BA12" s="18">
        <f t="shared" si="4"/>
        <v>0</v>
      </c>
      <c r="BB12" s="15" t="s">
        <v>23</v>
      </c>
      <c r="BD12" s="14"/>
      <c r="BE12" s="18"/>
      <c r="BF12" s="16">
        <v>0</v>
      </c>
      <c r="BG12" s="18">
        <f t="shared" si="5"/>
        <v>0</v>
      </c>
      <c r="BH12" s="15" t="s">
        <v>23</v>
      </c>
    </row>
    <row r="13" spans="1:60" ht="16.8" customHeight="1" x14ac:dyDescent="0.35">
      <c r="A13" s="15"/>
      <c r="B13" s="15"/>
      <c r="C13" s="15" t="s">
        <v>55</v>
      </c>
      <c r="D13" s="16"/>
      <c r="E13" s="16"/>
      <c r="F13" s="16"/>
      <c r="G13" s="16">
        <v>0</v>
      </c>
      <c r="H13" s="105" t="s">
        <v>23</v>
      </c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 t="s">
        <v>23</v>
      </c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 t="s">
        <v>23</v>
      </c>
      <c r="AR13" s="14"/>
      <c r="AS13" s="18"/>
      <c r="AT13" s="16">
        <v>0</v>
      </c>
      <c r="AU13" s="18">
        <f t="shared" si="3"/>
        <v>0</v>
      </c>
      <c r="AV13" s="15" t="s">
        <v>23</v>
      </c>
      <c r="AX13" s="14"/>
      <c r="AY13" s="18"/>
      <c r="AZ13" s="16">
        <v>0</v>
      </c>
      <c r="BA13" s="18">
        <f t="shared" si="4"/>
        <v>0</v>
      </c>
      <c r="BB13" s="15" t="s">
        <v>23</v>
      </c>
      <c r="BD13" s="14"/>
      <c r="BE13" s="18"/>
      <c r="BF13" s="16">
        <v>0</v>
      </c>
      <c r="BG13" s="18">
        <f t="shared" si="5"/>
        <v>0</v>
      </c>
      <c r="BH13" s="15" t="s">
        <v>23</v>
      </c>
    </row>
    <row r="14" spans="1:60" ht="16.8" customHeight="1" x14ac:dyDescent="0.35">
      <c r="A14" s="15"/>
      <c r="B14" s="15"/>
      <c r="C14" s="15" t="s">
        <v>56</v>
      </c>
      <c r="D14" s="16">
        <f>SUM(G6:G13)+E9+E10+E11+E12+E13</f>
        <v>0</v>
      </c>
      <c r="E14" s="16"/>
      <c r="F14" s="16"/>
      <c r="G14" s="16"/>
      <c r="H14" s="16" t="s">
        <v>23</v>
      </c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 t="s">
        <v>23</v>
      </c>
      <c r="W14" s="14"/>
      <c r="X14" s="18"/>
      <c r="Y14" s="16">
        <v>0</v>
      </c>
      <c r="Z14" s="18">
        <f t="shared" si="1"/>
        <v>258536.06</v>
      </c>
      <c r="AA14" s="15" t="s">
        <v>23</v>
      </c>
      <c r="AB14" s="24"/>
      <c r="AC14" s="15" t="s">
        <v>23</v>
      </c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 t="s">
        <v>23</v>
      </c>
      <c r="AR14" s="14"/>
      <c r="AS14" s="18"/>
      <c r="AT14" s="16">
        <v>0</v>
      </c>
      <c r="AU14" s="18">
        <f t="shared" si="3"/>
        <v>0</v>
      </c>
      <c r="AV14" s="15" t="s">
        <v>23</v>
      </c>
      <c r="AX14" s="14"/>
      <c r="AY14" s="18"/>
      <c r="AZ14" s="16">
        <v>0</v>
      </c>
      <c r="BA14" s="18">
        <f t="shared" si="4"/>
        <v>0</v>
      </c>
      <c r="BB14" s="15" t="s">
        <v>23</v>
      </c>
      <c r="BD14" s="14"/>
      <c r="BE14" s="18"/>
      <c r="BF14" s="16">
        <v>0</v>
      </c>
      <c r="BG14" s="18">
        <f t="shared" si="5"/>
        <v>0</v>
      </c>
      <c r="BH14" s="15" t="s">
        <v>23</v>
      </c>
    </row>
    <row r="15" spans="1:60" ht="16.8" customHeight="1" x14ac:dyDescent="0.35">
      <c r="A15" s="15"/>
      <c r="B15" s="15"/>
      <c r="C15" s="15" t="s">
        <v>57</v>
      </c>
      <c r="D15" s="16"/>
      <c r="E15" s="16"/>
      <c r="F15" s="16"/>
      <c r="G15" s="16"/>
      <c r="H15" s="16" t="s">
        <v>23</v>
      </c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 t="s">
        <v>23</v>
      </c>
      <c r="W15" s="14"/>
      <c r="X15" s="18"/>
      <c r="Y15" s="16">
        <v>0</v>
      </c>
      <c r="Z15" s="18">
        <f t="shared" si="1"/>
        <v>258536.06</v>
      </c>
      <c r="AA15" s="15" t="s">
        <v>23</v>
      </c>
      <c r="AB15" s="24"/>
      <c r="AC15" s="15" t="s">
        <v>23</v>
      </c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 t="s">
        <v>23</v>
      </c>
      <c r="AR15" s="14"/>
      <c r="AS15" s="18"/>
      <c r="AT15" s="16">
        <v>0</v>
      </c>
      <c r="AU15" s="18">
        <f t="shared" si="3"/>
        <v>0</v>
      </c>
      <c r="AV15" s="15" t="s">
        <v>23</v>
      </c>
      <c r="AX15" s="14"/>
      <c r="AY15" s="18"/>
      <c r="AZ15" s="16">
        <v>0</v>
      </c>
      <c r="BA15" s="18">
        <f t="shared" si="4"/>
        <v>0</v>
      </c>
      <c r="BB15" s="15" t="s">
        <v>23</v>
      </c>
      <c r="BD15" s="14"/>
      <c r="BE15" s="18"/>
      <c r="BF15" s="16">
        <v>0</v>
      </c>
      <c r="BG15" s="18">
        <f t="shared" si="5"/>
        <v>0</v>
      </c>
      <c r="BH15" s="15" t="s">
        <v>23</v>
      </c>
    </row>
    <row r="16" spans="1:60" ht="16.8" customHeight="1" x14ac:dyDescent="0.35">
      <c r="A16" s="15"/>
      <c r="B16" s="15"/>
      <c r="C16" s="15" t="s">
        <v>58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 t="str">
        <f>D25</f>
        <v/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 t="s">
        <v>23</v>
      </c>
      <c r="W16" s="14"/>
      <c r="X16" s="18"/>
      <c r="Y16" s="16">
        <v>0</v>
      </c>
      <c r="Z16" s="18">
        <f t="shared" si="1"/>
        <v>258536.06</v>
      </c>
      <c r="AA16" s="15" t="s">
        <v>23</v>
      </c>
      <c r="AB16" s="24"/>
      <c r="AC16" s="15" t="s">
        <v>23</v>
      </c>
      <c r="AD16" s="25"/>
      <c r="AE16" s="25"/>
      <c r="AF16" s="25"/>
      <c r="AG16" s="25"/>
      <c r="AH16" s="24" t="s">
        <v>23</v>
      </c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 t="s">
        <v>23</v>
      </c>
      <c r="AR16" s="14"/>
      <c r="AS16" s="18"/>
      <c r="AT16" s="16">
        <v>0</v>
      </c>
      <c r="AU16" s="18">
        <f t="shared" si="3"/>
        <v>0</v>
      </c>
      <c r="AV16" s="15" t="s">
        <v>23</v>
      </c>
      <c r="AX16" s="14"/>
      <c r="AY16" s="18"/>
      <c r="AZ16" s="16">
        <v>0</v>
      </c>
      <c r="BA16" s="18">
        <f t="shared" si="4"/>
        <v>0</v>
      </c>
      <c r="BB16" s="15" t="s">
        <v>23</v>
      </c>
      <c r="BD16" s="14"/>
      <c r="BE16" s="18"/>
      <c r="BF16" s="16">
        <v>0</v>
      </c>
      <c r="BG16" s="18">
        <f t="shared" si="5"/>
        <v>0</v>
      </c>
      <c r="BH16" s="15" t="s">
        <v>23</v>
      </c>
    </row>
    <row r="17" spans="1:60" ht="16.8" customHeight="1" x14ac:dyDescent="0.35">
      <c r="A17" s="15"/>
      <c r="B17" s="15"/>
      <c r="C17" s="15" t="s">
        <v>59</v>
      </c>
      <c r="D17" s="16" t="s">
        <v>23</v>
      </c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60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 t="s">
        <v>23</v>
      </c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 t="s">
        <v>23</v>
      </c>
      <c r="AR18" s="14"/>
      <c r="AS18" s="18"/>
      <c r="AT18" s="16">
        <v>0</v>
      </c>
      <c r="AU18" s="18">
        <f t="shared" si="3"/>
        <v>0</v>
      </c>
      <c r="AV18" s="15" t="s">
        <v>23</v>
      </c>
      <c r="AX18" s="14"/>
      <c r="AY18" s="18"/>
      <c r="AZ18" s="16">
        <v>0</v>
      </c>
      <c r="BA18" s="18">
        <f t="shared" si="4"/>
        <v>0</v>
      </c>
      <c r="BB18" s="15" t="s">
        <v>23</v>
      </c>
      <c r="BD18" s="14"/>
      <c r="BE18" s="18"/>
      <c r="BF18" s="16">
        <v>0</v>
      </c>
      <c r="BG18" s="18">
        <f t="shared" si="5"/>
        <v>0</v>
      </c>
      <c r="BH18" s="15" t="s">
        <v>23</v>
      </c>
    </row>
    <row r="19" spans="1:60" ht="16.8" customHeight="1" x14ac:dyDescent="0.35">
      <c r="A19" s="15"/>
      <c r="B19" s="15"/>
      <c r="C19" s="15" t="s">
        <v>61</v>
      </c>
      <c r="D19" s="16"/>
      <c r="E19" s="16" t="s">
        <v>23</v>
      </c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 t="s">
        <v>23</v>
      </c>
      <c r="AB19" s="24"/>
      <c r="AC19" s="15" t="str">
        <f t="shared" si="7"/>
        <v>Benzina auto papa'</v>
      </c>
      <c r="AD19" s="25"/>
      <c r="AE19" s="25"/>
      <c r="AF19" s="25"/>
      <c r="AG19" s="25"/>
      <c r="AH19" s="24" t="s">
        <v>23</v>
      </c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 t="s">
        <v>23</v>
      </c>
      <c r="AR19" s="14"/>
      <c r="AS19" s="18"/>
      <c r="AT19" s="16">
        <v>0</v>
      </c>
      <c r="AU19" s="18">
        <f t="shared" si="3"/>
        <v>0</v>
      </c>
      <c r="AV19" s="15" t="s">
        <v>23</v>
      </c>
      <c r="AX19" s="14"/>
      <c r="AY19" s="18"/>
      <c r="AZ19" s="16">
        <v>0</v>
      </c>
      <c r="BA19" s="18">
        <f t="shared" si="4"/>
        <v>0</v>
      </c>
      <c r="BB19" s="15" t="s">
        <v>23</v>
      </c>
      <c r="BD19" s="14"/>
      <c r="BE19" s="18"/>
      <c r="BF19" s="16">
        <v>0</v>
      </c>
      <c r="BG19" s="18">
        <f t="shared" si="5"/>
        <v>0</v>
      </c>
      <c r="BH19" s="15" t="s">
        <v>23</v>
      </c>
    </row>
    <row r="20" spans="1:60" ht="16.8" customHeight="1" x14ac:dyDescent="0.35">
      <c r="A20" s="15"/>
      <c r="B20" s="15"/>
      <c r="C20" s="28" t="s">
        <v>23</v>
      </c>
      <c r="D20" s="16"/>
      <c r="E20" s="16" t="s">
        <v>23</v>
      </c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 t="s">
        <v>23</v>
      </c>
      <c r="W20" s="14"/>
      <c r="X20" s="18"/>
      <c r="Y20" s="16">
        <v>0</v>
      </c>
      <c r="Z20" s="18">
        <f t="shared" si="1"/>
        <v>258536.06</v>
      </c>
      <c r="AA20" s="15" t="s">
        <v>23</v>
      </c>
      <c r="AB20" s="24"/>
      <c r="AC20" s="15" t="str">
        <f t="shared" si="7"/>
        <v/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 t="s">
        <v>23</v>
      </c>
      <c r="AR20" s="14"/>
      <c r="AS20" s="18"/>
      <c r="AT20" s="16">
        <v>0</v>
      </c>
      <c r="AU20" s="18">
        <f t="shared" si="3"/>
        <v>0</v>
      </c>
      <c r="AV20" s="15" t="str">
        <f>C20</f>
        <v/>
      </c>
      <c r="AX20" s="14"/>
      <c r="AY20" s="18"/>
      <c r="AZ20" s="16">
        <v>0</v>
      </c>
      <c r="BA20" s="18">
        <f t="shared" si="4"/>
        <v>0</v>
      </c>
      <c r="BB20" s="15" t="s">
        <v>23</v>
      </c>
      <c r="BD20" s="14"/>
      <c r="BE20" s="18"/>
      <c r="BF20" s="16">
        <v>0</v>
      </c>
      <c r="BG20" s="18">
        <f t="shared" si="5"/>
        <v>0</v>
      </c>
      <c r="BH20" s="15" t="s">
        <v>23</v>
      </c>
    </row>
    <row r="21" spans="1:60" ht="16.8" customHeight="1" x14ac:dyDescent="0.35">
      <c r="A21" s="15"/>
      <c r="B21" s="15"/>
      <c r="C21" s="15" t="s">
        <v>62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 t="s">
        <v>23</v>
      </c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 t="s">
        <v>23</v>
      </c>
      <c r="AR21" s="14"/>
      <c r="AS21" s="18"/>
      <c r="AT21" s="16">
        <v>0</v>
      </c>
      <c r="AU21" s="18">
        <f t="shared" si="3"/>
        <v>0</v>
      </c>
      <c r="AV21" s="15" t="s">
        <v>23</v>
      </c>
      <c r="AX21" s="14"/>
      <c r="AY21" s="18"/>
      <c r="AZ21" s="16">
        <v>0</v>
      </c>
      <c r="BA21" s="18">
        <f t="shared" si="4"/>
        <v>0</v>
      </c>
      <c r="BB21" s="15" t="s">
        <v>23</v>
      </c>
      <c r="BD21" s="14"/>
      <c r="BE21" s="18"/>
      <c r="BF21" s="16">
        <v>0</v>
      </c>
      <c r="BG21" s="18">
        <f t="shared" si="5"/>
        <v>0</v>
      </c>
      <c r="BH21" s="15" t="s">
        <v>23</v>
      </c>
    </row>
    <row r="22" spans="1:60" ht="16.8" customHeight="1" x14ac:dyDescent="0.35">
      <c r="A22" s="15"/>
      <c r="B22" s="15"/>
      <c r="C22" s="28" t="s">
        <v>63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 t="s">
        <v>23</v>
      </c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 t="s">
        <v>23</v>
      </c>
      <c r="AR22" s="14"/>
      <c r="AS22" s="18"/>
      <c r="AT22" s="16">
        <v>0</v>
      </c>
      <c r="AU22" s="18">
        <f t="shared" si="3"/>
        <v>0</v>
      </c>
      <c r="AV22" s="15" t="s">
        <v>23</v>
      </c>
      <c r="AX22" s="14"/>
      <c r="AY22" s="18"/>
      <c r="AZ22" s="16">
        <v>0</v>
      </c>
      <c r="BA22" s="18">
        <f t="shared" si="4"/>
        <v>0</v>
      </c>
      <c r="BB22" s="15" t="s">
        <v>23</v>
      </c>
      <c r="BD22" s="14"/>
      <c r="BE22" s="18"/>
      <c r="BF22" s="16">
        <v>0</v>
      </c>
      <c r="BG22" s="18">
        <f t="shared" si="5"/>
        <v>0</v>
      </c>
      <c r="BH22" s="15" t="s">
        <v>23</v>
      </c>
    </row>
    <row r="23" spans="1:60" ht="16.8" customHeight="1" x14ac:dyDescent="0.35">
      <c r="A23" s="15"/>
      <c r="B23" s="15"/>
      <c r="C23" s="15" t="s">
        <v>64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 t="s">
        <v>23</v>
      </c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 t="s">
        <v>23</v>
      </c>
      <c r="AR23" s="14"/>
      <c r="AS23" s="18"/>
      <c r="AT23" s="16">
        <v>0</v>
      </c>
      <c r="AU23" s="18">
        <f t="shared" si="3"/>
        <v>0</v>
      </c>
      <c r="AV23" s="15" t="s">
        <v>23</v>
      </c>
      <c r="AX23" s="14"/>
      <c r="AY23" s="18"/>
      <c r="AZ23" s="16">
        <v>0</v>
      </c>
      <c r="BA23" s="18">
        <f t="shared" si="4"/>
        <v>0</v>
      </c>
      <c r="BB23" s="15" t="s">
        <v>23</v>
      </c>
      <c r="BD23" s="14"/>
      <c r="BE23" s="18"/>
      <c r="BF23" s="16">
        <v>0</v>
      </c>
      <c r="BG23" s="18">
        <f t="shared" si="5"/>
        <v>0</v>
      </c>
      <c r="BH23" s="15" t="s">
        <v>23</v>
      </c>
    </row>
    <row r="24" spans="1:60" ht="16.8" customHeight="1" x14ac:dyDescent="0.35">
      <c r="A24" s="15"/>
      <c r="B24" s="15"/>
      <c r="C24" s="15" t="s">
        <v>51</v>
      </c>
      <c r="D24" s="16"/>
      <c r="E24" s="16"/>
      <c r="F24" s="16"/>
      <c r="G24" s="16">
        <v>0</v>
      </c>
      <c r="H24" s="16"/>
      <c r="I24" s="4"/>
      <c r="J24" s="14"/>
      <c r="K24" s="17" t="s">
        <v>65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 t="s">
        <v>23</v>
      </c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 t="s">
        <v>23</v>
      </c>
      <c r="AR24" s="14"/>
      <c r="AS24" s="18"/>
      <c r="AT24" s="16">
        <v>0</v>
      </c>
      <c r="AU24" s="18">
        <f t="shared" si="3"/>
        <v>0</v>
      </c>
      <c r="AV24" s="15" t="s">
        <v>23</v>
      </c>
      <c r="AX24" s="14"/>
      <c r="AY24" s="18"/>
      <c r="AZ24" s="16">
        <v>0</v>
      </c>
      <c r="BA24" s="18">
        <f t="shared" si="4"/>
        <v>0</v>
      </c>
      <c r="BB24" s="15" t="s">
        <v>23</v>
      </c>
      <c r="BD24" s="14"/>
      <c r="BE24" s="18"/>
      <c r="BF24" s="16">
        <v>0</v>
      </c>
      <c r="BG24" s="18">
        <f t="shared" si="5"/>
        <v>0</v>
      </c>
      <c r="BH24" s="15" t="s">
        <v>23</v>
      </c>
    </row>
    <row r="25" spans="1:60" ht="16.8" customHeight="1" x14ac:dyDescent="0.35">
      <c r="A25" s="15"/>
      <c r="B25" s="15"/>
      <c r="C25" s="28" t="s">
        <v>66</v>
      </c>
      <c r="D25" s="16" t="s">
        <v>23</v>
      </c>
      <c r="E25" s="16"/>
      <c r="F25" s="16"/>
      <c r="G25" s="16">
        <v>0</v>
      </c>
      <c r="H25" s="16"/>
      <c r="I25" s="4"/>
      <c r="J25" s="14"/>
      <c r="K25" s="17" t="s">
        <v>23</v>
      </c>
      <c r="L25" s="16"/>
      <c r="M25" s="16"/>
      <c r="N25" s="16" t="s">
        <v>67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 t="s">
        <v>23</v>
      </c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 t="s">
        <v>23</v>
      </c>
      <c r="AR25" s="14"/>
      <c r="AS25" s="18"/>
      <c r="AT25" s="16"/>
      <c r="AU25" s="18">
        <f t="shared" si="3"/>
        <v>0</v>
      </c>
      <c r="AV25" s="15" t="s">
        <v>23</v>
      </c>
      <c r="AX25" s="14"/>
      <c r="AY25" s="18"/>
      <c r="AZ25" s="16"/>
      <c r="BA25" s="18">
        <f t="shared" si="4"/>
        <v>0</v>
      </c>
      <c r="BB25" s="15" t="s">
        <v>23</v>
      </c>
      <c r="BD25" s="14"/>
      <c r="BE25" s="18"/>
      <c r="BF25" s="16"/>
      <c r="BG25" s="18">
        <f t="shared" si="5"/>
        <v>0</v>
      </c>
      <c r="BH25" s="15" t="s">
        <v>23</v>
      </c>
    </row>
    <row r="26" spans="1:60" ht="16.8" customHeight="1" x14ac:dyDescent="0.35">
      <c r="A26" s="15"/>
      <c r="B26" s="15"/>
      <c r="C26" s="15" t="s">
        <v>68</v>
      </c>
      <c r="D26" s="16"/>
      <c r="E26" s="16"/>
      <c r="F26" s="16"/>
      <c r="G26" s="16">
        <v>0</v>
      </c>
      <c r="H26" s="16"/>
      <c r="I26" s="4"/>
      <c r="J26" s="14"/>
      <c r="K26" s="17" t="s">
        <v>23</v>
      </c>
      <c r="L26" s="16">
        <v>0</v>
      </c>
      <c r="M26" s="16">
        <v>0</v>
      </c>
      <c r="N26" s="16" t="s">
        <v>69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 t="s">
        <v>23</v>
      </c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 t="s">
        <v>23</v>
      </c>
      <c r="AR26" s="14"/>
      <c r="AS26" s="18"/>
      <c r="AT26" s="16">
        <v>0</v>
      </c>
      <c r="AU26" s="18">
        <f t="shared" si="3"/>
        <v>0</v>
      </c>
      <c r="AV26" s="15" t="s">
        <v>23</v>
      </c>
      <c r="AX26" s="14"/>
      <c r="AY26" s="18"/>
      <c r="AZ26" s="16">
        <v>0</v>
      </c>
      <c r="BA26" s="18">
        <f t="shared" si="4"/>
        <v>0</v>
      </c>
      <c r="BB26" s="15" t="s">
        <v>23</v>
      </c>
      <c r="BD26" s="14"/>
      <c r="BE26" s="18"/>
      <c r="BF26" s="16">
        <v>0</v>
      </c>
      <c r="BG26" s="18">
        <f t="shared" si="5"/>
        <v>0</v>
      </c>
      <c r="BH26" s="15" t="s">
        <v>23</v>
      </c>
    </row>
    <row r="27" spans="1:60" ht="16.8" customHeight="1" x14ac:dyDescent="0.35">
      <c r="A27" s="15"/>
      <c r="B27" s="15"/>
      <c r="C27" s="15" t="s">
        <v>70</v>
      </c>
      <c r="D27" s="16"/>
      <c r="E27" s="16"/>
      <c r="F27" s="16"/>
      <c r="G27" s="16">
        <v>0</v>
      </c>
      <c r="H27" s="16"/>
      <c r="I27" s="4"/>
      <c r="J27" s="14" t="s">
        <v>23</v>
      </c>
      <c r="K27" s="17"/>
      <c r="L27" s="16"/>
      <c r="M27" s="16"/>
      <c r="N27" s="16" t="s">
        <v>71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 t="s">
        <v>23</v>
      </c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 t="s">
        <v>23</v>
      </c>
      <c r="AR27" s="14"/>
      <c r="AS27" s="18"/>
      <c r="AT27" s="16">
        <v>0</v>
      </c>
      <c r="AU27" s="18">
        <f t="shared" si="3"/>
        <v>0</v>
      </c>
      <c r="AV27" s="15" t="s">
        <v>23</v>
      </c>
      <c r="AX27" s="14"/>
      <c r="AY27" s="18"/>
      <c r="AZ27" s="16">
        <v>0</v>
      </c>
      <c r="BA27" s="18">
        <f t="shared" si="4"/>
        <v>0</v>
      </c>
      <c r="BB27" s="15" t="s">
        <v>23</v>
      </c>
      <c r="BD27" s="14"/>
      <c r="BE27" s="18"/>
      <c r="BF27" s="16">
        <v>0</v>
      </c>
      <c r="BG27" s="18">
        <f t="shared" si="5"/>
        <v>0</v>
      </c>
      <c r="BH27" s="15" t="s">
        <v>23</v>
      </c>
    </row>
    <row r="28" spans="1:60" ht="16.8" customHeight="1" x14ac:dyDescent="0.35">
      <c r="A28" s="15"/>
      <c r="B28" s="15"/>
      <c r="C28" s="15" t="s">
        <v>72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73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74</v>
      </c>
      <c r="D29" s="16"/>
      <c r="E29" s="16"/>
      <c r="F29" s="16"/>
      <c r="G29" s="16">
        <v>0</v>
      </c>
      <c r="H29" s="16"/>
      <c r="I29" s="4"/>
      <c r="J29" s="14"/>
      <c r="K29" s="6" t="s">
        <v>75</v>
      </c>
      <c r="L29" s="3">
        <f>SUM(L2:L28)</f>
        <v>238200.22</v>
      </c>
      <c r="M29" s="3">
        <f>SUM(M2:M28)</f>
        <v>0</v>
      </c>
      <c r="N29" s="16" t="s">
        <v>76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 t="s">
        <v>23</v>
      </c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 t="s">
        <v>23</v>
      </c>
      <c r="AR29" s="14"/>
      <c r="AS29" s="18"/>
      <c r="AT29" s="16">
        <v>0</v>
      </c>
      <c r="AU29" s="18">
        <f t="shared" si="3"/>
        <v>0</v>
      </c>
      <c r="AV29" s="15" t="s">
        <v>23</v>
      </c>
      <c r="AX29" s="14"/>
      <c r="AY29" s="18"/>
      <c r="AZ29" s="16">
        <v>0</v>
      </c>
      <c r="BA29" s="18">
        <f t="shared" si="4"/>
        <v>0</v>
      </c>
      <c r="BB29" s="15" t="s">
        <v>23</v>
      </c>
      <c r="BD29" s="14"/>
      <c r="BE29" s="18"/>
      <c r="BF29" s="16">
        <v>0</v>
      </c>
      <c r="BG29" s="18">
        <f t="shared" si="5"/>
        <v>0</v>
      </c>
      <c r="BH29" s="15" t="s">
        <v>23</v>
      </c>
    </row>
    <row r="30" spans="1:60" ht="16.8" customHeight="1" x14ac:dyDescent="0.35">
      <c r="A30" s="15"/>
      <c r="B30" s="15"/>
      <c r="C30" s="15" t="s">
        <v>77</v>
      </c>
      <c r="D30" s="16"/>
      <c r="E30" s="16"/>
      <c r="F30" s="16"/>
      <c r="G30" s="16">
        <v>0</v>
      </c>
      <c r="H30" s="16"/>
      <c r="I30" s="4"/>
      <c r="J30" s="14"/>
      <c r="K30" s="6" t="s">
        <v>33</v>
      </c>
      <c r="L30" s="3">
        <v>0</v>
      </c>
      <c r="M30" s="3">
        <v>0</v>
      </c>
      <c r="N30" s="16" t="s">
        <v>78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 t="s">
        <v>23</v>
      </c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 t="s">
        <v>23</v>
      </c>
      <c r="AR30" s="14"/>
      <c r="AS30" s="18"/>
      <c r="AT30" s="16">
        <v>0</v>
      </c>
      <c r="AU30" s="18">
        <f t="shared" si="3"/>
        <v>0</v>
      </c>
      <c r="AV30" s="15" t="s">
        <v>23</v>
      </c>
      <c r="AX30" s="14"/>
      <c r="AY30" s="18"/>
      <c r="AZ30" s="16">
        <v>0</v>
      </c>
      <c r="BA30" s="18">
        <f t="shared" si="4"/>
        <v>0</v>
      </c>
      <c r="BB30" s="15" t="s">
        <v>23</v>
      </c>
      <c r="BD30" s="14"/>
      <c r="BE30" s="18"/>
      <c r="BF30" s="16">
        <v>0</v>
      </c>
      <c r="BG30" s="18">
        <f t="shared" si="5"/>
        <v>0</v>
      </c>
      <c r="BH30" s="15" t="s">
        <v>23</v>
      </c>
    </row>
    <row r="31" spans="1:60" ht="16.8" customHeight="1" thickBot="1" x14ac:dyDescent="0.4">
      <c r="A31" s="15"/>
      <c r="B31" s="15"/>
      <c r="C31" s="15" t="s">
        <v>79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80</v>
      </c>
      <c r="L31" s="3">
        <f>L29+L30</f>
        <v>238200.22</v>
      </c>
      <c r="M31" s="3">
        <f>M29+M30</f>
        <v>0</v>
      </c>
      <c r="N31" s="16" t="s">
        <v>81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 t="s">
        <v>23</v>
      </c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82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83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 t="s">
        <v>23</v>
      </c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 t="s">
        <v>23</v>
      </c>
      <c r="AR32" s="14"/>
      <c r="AS32" s="18"/>
      <c r="AT32" s="16">
        <v>0</v>
      </c>
      <c r="AU32" s="18">
        <f t="shared" si="3"/>
        <v>0</v>
      </c>
      <c r="AV32" s="15" t="s">
        <v>23</v>
      </c>
      <c r="AX32" s="14"/>
      <c r="AY32" s="18"/>
      <c r="AZ32" s="16">
        <v>0</v>
      </c>
      <c r="BA32" s="18">
        <f t="shared" si="4"/>
        <v>0</v>
      </c>
      <c r="BB32" s="15" t="s">
        <v>23</v>
      </c>
      <c r="BD32" s="14"/>
      <c r="BE32" s="18"/>
      <c r="BF32" s="16">
        <v>0</v>
      </c>
      <c r="BG32" s="18">
        <f t="shared" si="5"/>
        <v>0</v>
      </c>
      <c r="BH32" s="15" t="s">
        <v>23</v>
      </c>
    </row>
    <row r="33" spans="1:60" ht="16.8" customHeight="1" thickTop="1" thickBot="1" x14ac:dyDescent="0.4">
      <c r="A33" s="15"/>
      <c r="B33" s="15"/>
      <c r="C33" s="15" t="s">
        <v>84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85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 t="s">
        <v>23</v>
      </c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 t="s">
        <v>23</v>
      </c>
      <c r="AR33" s="14"/>
      <c r="AS33" s="18"/>
      <c r="AT33" s="16">
        <v>0</v>
      </c>
      <c r="AU33" s="18">
        <f t="shared" si="3"/>
        <v>0</v>
      </c>
      <c r="AV33" s="15" t="s">
        <v>23</v>
      </c>
      <c r="AX33" s="14"/>
      <c r="AY33" s="18"/>
      <c r="AZ33" s="16">
        <v>0</v>
      </c>
      <c r="BA33" s="18">
        <f t="shared" si="4"/>
        <v>0</v>
      </c>
      <c r="BB33" s="15" t="s">
        <v>23</v>
      </c>
      <c r="BD33" s="14"/>
      <c r="BE33" s="18"/>
      <c r="BF33" s="16">
        <v>0</v>
      </c>
      <c r="BG33" s="18">
        <f t="shared" si="5"/>
        <v>0</v>
      </c>
      <c r="BH33" s="15" t="s">
        <v>23</v>
      </c>
    </row>
    <row r="34" spans="1:60" ht="16.8" customHeight="1" thickTop="1" x14ac:dyDescent="0.35">
      <c r="A34" s="15"/>
      <c r="B34" s="15"/>
      <c r="C34" s="15" t="s">
        <v>86</v>
      </c>
      <c r="D34" s="16"/>
      <c r="E34" s="16"/>
      <c r="F34" s="16"/>
      <c r="G34" s="16">
        <v>0</v>
      </c>
      <c r="H34" s="16"/>
      <c r="I34" s="4"/>
      <c r="J34" s="14"/>
      <c r="K34" s="6" t="s">
        <v>87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 t="s">
        <v>23</v>
      </c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 t="s">
        <v>23</v>
      </c>
      <c r="AR34" s="14"/>
      <c r="AS34" s="18"/>
      <c r="AT34" s="16">
        <v>0</v>
      </c>
      <c r="AU34" s="18">
        <f t="shared" si="3"/>
        <v>0</v>
      </c>
      <c r="AV34" s="15" t="s">
        <v>23</v>
      </c>
      <c r="AX34" s="14"/>
      <c r="AY34" s="18"/>
      <c r="AZ34" s="16">
        <v>0</v>
      </c>
      <c r="BA34" s="18">
        <f t="shared" si="4"/>
        <v>0</v>
      </c>
      <c r="BB34" s="15" t="s">
        <v>23</v>
      </c>
      <c r="BD34" s="14"/>
      <c r="BE34" s="18"/>
      <c r="BF34" s="16">
        <v>0</v>
      </c>
      <c r="BG34" s="18">
        <f t="shared" si="5"/>
        <v>0</v>
      </c>
      <c r="BH34" s="15" t="s">
        <v>23</v>
      </c>
    </row>
    <row r="35" spans="1:60" ht="16.8" customHeight="1" x14ac:dyDescent="0.35">
      <c r="A35" s="15"/>
      <c r="B35" s="15"/>
      <c r="C35" s="15" t="s">
        <v>88</v>
      </c>
      <c r="D35" s="16"/>
      <c r="E35" s="16"/>
      <c r="F35" s="16"/>
      <c r="G35" s="16">
        <v>0</v>
      </c>
      <c r="H35" s="16"/>
      <c r="I35" s="4"/>
      <c r="J35" s="14"/>
      <c r="K35" s="6" t="s">
        <v>89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 t="s">
        <v>23</v>
      </c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 t="s">
        <v>23</v>
      </c>
      <c r="AR35" s="14"/>
      <c r="AS35" s="18"/>
      <c r="AT35" s="16">
        <v>0</v>
      </c>
      <c r="AU35" s="18">
        <f t="shared" ref="AU35:AU66" si="16">(AS35-AT35)+AU34</f>
        <v>0</v>
      </c>
      <c r="AV35" s="15" t="s">
        <v>23</v>
      </c>
      <c r="AX35" s="14"/>
      <c r="AY35" s="18"/>
      <c r="AZ35" s="16">
        <v>0</v>
      </c>
      <c r="BA35" s="18">
        <f t="shared" ref="BA35:BA66" si="17">(AY35-AZ35)+BA34</f>
        <v>0</v>
      </c>
      <c r="BB35" s="15" t="s">
        <v>23</v>
      </c>
      <c r="BD35" s="14"/>
      <c r="BE35" s="18"/>
      <c r="BF35" s="16">
        <v>0</v>
      </c>
      <c r="BG35" s="18">
        <f t="shared" ref="BG35:BG66" si="18">(BE35-BF35)+BG34</f>
        <v>0</v>
      </c>
      <c r="BH35" s="15" t="s">
        <v>23</v>
      </c>
    </row>
    <row r="36" spans="1:60" ht="16.8" customHeight="1" x14ac:dyDescent="0.35">
      <c r="A36" s="15"/>
      <c r="B36" s="15"/>
      <c r="C36" s="15" t="s">
        <v>90</v>
      </c>
      <c r="D36" s="16"/>
      <c r="E36" s="16"/>
      <c r="F36" s="16"/>
      <c r="G36" s="16">
        <v>0</v>
      </c>
      <c r="H36" s="16"/>
      <c r="I36" s="4"/>
      <c r="J36" s="14"/>
      <c r="K36" s="6" t="s">
        <v>91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 t="s">
        <v>23</v>
      </c>
      <c r="AB36" s="24"/>
      <c r="AC36" s="15" t="str">
        <f t="shared" si="12"/>
        <v>Locazione immobili</v>
      </c>
      <c r="AD36" s="25"/>
      <c r="AE36" s="25"/>
      <c r="AF36" s="25"/>
      <c r="AG36" s="25"/>
      <c r="AH36" s="24" t="s">
        <v>23</v>
      </c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 t="s">
        <v>23</v>
      </c>
      <c r="AR36" s="14"/>
      <c r="AS36" s="18"/>
      <c r="AT36" s="16">
        <v>0</v>
      </c>
      <c r="AU36" s="18">
        <f t="shared" si="16"/>
        <v>0</v>
      </c>
      <c r="AV36" s="15" t="s">
        <v>23</v>
      </c>
      <c r="AX36" s="14"/>
      <c r="AY36" s="18"/>
      <c r="AZ36" s="16">
        <v>0</v>
      </c>
      <c r="BA36" s="18">
        <f t="shared" si="17"/>
        <v>0</v>
      </c>
      <c r="BB36" s="15" t="s">
        <v>23</v>
      </c>
      <c r="BD36" s="14"/>
      <c r="BE36" s="18"/>
      <c r="BF36" s="16">
        <v>0</v>
      </c>
      <c r="BG36" s="18">
        <f t="shared" si="18"/>
        <v>0</v>
      </c>
      <c r="BH36" s="15" t="s">
        <v>23</v>
      </c>
    </row>
    <row r="37" spans="1:60" ht="16.8" customHeight="1" x14ac:dyDescent="0.35">
      <c r="A37" s="15"/>
      <c r="B37" s="15"/>
      <c r="C37" s="15" t="s">
        <v>92</v>
      </c>
      <c r="D37" s="16"/>
      <c r="E37" s="16"/>
      <c r="F37" s="16"/>
      <c r="G37" s="16">
        <v>0</v>
      </c>
      <c r="H37" s="16"/>
      <c r="I37" s="4"/>
      <c r="J37" s="14"/>
      <c r="K37" s="6" t="s">
        <v>93</v>
      </c>
      <c r="L37" s="3"/>
      <c r="M37" s="46" t="s">
        <v>94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 t="s">
        <v>23</v>
      </c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 t="s">
        <v>23</v>
      </c>
      <c r="AR37" s="14"/>
      <c r="AS37" s="18"/>
      <c r="AT37" s="16">
        <v>0</v>
      </c>
      <c r="AU37" s="18">
        <f t="shared" si="16"/>
        <v>0</v>
      </c>
      <c r="AV37" s="15" t="s">
        <v>23</v>
      </c>
      <c r="AX37" s="14"/>
      <c r="AY37" s="18"/>
      <c r="AZ37" s="16">
        <v>0</v>
      </c>
      <c r="BA37" s="18">
        <f t="shared" si="17"/>
        <v>0</v>
      </c>
      <c r="BB37" s="15" t="s">
        <v>23</v>
      </c>
      <c r="BD37" s="14"/>
      <c r="BE37" s="18"/>
      <c r="BF37" s="16">
        <v>0</v>
      </c>
      <c r="BG37" s="18">
        <f t="shared" si="18"/>
        <v>0</v>
      </c>
      <c r="BH37" s="15" t="s">
        <v>23</v>
      </c>
    </row>
    <row r="38" spans="1:60" ht="16.8" customHeight="1" x14ac:dyDescent="0.35">
      <c r="A38" s="15"/>
      <c r="B38" s="15"/>
      <c r="C38" s="15" t="s">
        <v>95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96</v>
      </c>
      <c r="L38" s="50">
        <v>114.5</v>
      </c>
      <c r="M38" s="16" t="s">
        <v>27</v>
      </c>
      <c r="N38" s="16" t="s">
        <v>28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97</v>
      </c>
      <c r="D39" s="16"/>
      <c r="E39" s="16"/>
      <c r="F39" s="16"/>
      <c r="G39" s="16">
        <v>0</v>
      </c>
      <c r="H39" s="16"/>
      <c r="I39" s="4"/>
      <c r="J39" s="14"/>
      <c r="K39" s="16" t="s">
        <v>98</v>
      </c>
      <c r="L39" s="16">
        <v>1130</v>
      </c>
      <c r="M39" s="30" t="s">
        <v>99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100</v>
      </c>
      <c r="D40" s="16"/>
      <c r="E40" s="16"/>
      <c r="F40" s="16"/>
      <c r="G40" s="16">
        <v>0</v>
      </c>
      <c r="H40" s="16"/>
      <c r="I40" s="4"/>
      <c r="J40" s="14"/>
      <c r="K40" s="25" t="s">
        <v>101</v>
      </c>
      <c r="L40" s="83">
        <v>3366.5</v>
      </c>
      <c r="M40" s="16" t="s">
        <v>23</v>
      </c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 t="s">
        <v>23</v>
      </c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 t="s">
        <v>23</v>
      </c>
      <c r="AR40" s="14"/>
      <c r="AS40" s="18"/>
      <c r="AT40" s="16">
        <v>0</v>
      </c>
      <c r="AU40" s="18">
        <f t="shared" si="16"/>
        <v>0</v>
      </c>
      <c r="AV40" s="15" t="s">
        <v>23</v>
      </c>
      <c r="AX40" s="14"/>
      <c r="AY40" s="18"/>
      <c r="AZ40" s="16">
        <v>0</v>
      </c>
      <c r="BA40" s="18">
        <f t="shared" si="17"/>
        <v>0</v>
      </c>
      <c r="BB40" s="15" t="s">
        <v>23</v>
      </c>
      <c r="BD40" s="14"/>
      <c r="BE40" s="18"/>
      <c r="BF40" s="16">
        <v>0</v>
      </c>
      <c r="BG40" s="18">
        <f t="shared" si="18"/>
        <v>0</v>
      </c>
      <c r="BH40" s="15" t="s">
        <v>23</v>
      </c>
    </row>
    <row r="41" spans="1:60" ht="16.8" customHeight="1" x14ac:dyDescent="0.35">
      <c r="A41" s="15"/>
      <c r="B41" s="15"/>
      <c r="C41" s="15" t="s">
        <v>102</v>
      </c>
      <c r="D41" s="16"/>
      <c r="E41" s="16"/>
      <c r="F41" s="16"/>
      <c r="G41" s="16">
        <v>0</v>
      </c>
      <c r="H41" s="16"/>
      <c r="I41" s="4"/>
      <c r="J41" s="14"/>
      <c r="K41" s="16" t="s">
        <v>103</v>
      </c>
      <c r="L41" s="73">
        <v>2077.9899999999998</v>
      </c>
      <c r="M41" s="16" t="s">
        <v>23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104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105</v>
      </c>
      <c r="L42" s="73">
        <v>716</v>
      </c>
      <c r="M42" s="30" t="s">
        <v>23</v>
      </c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106</v>
      </c>
      <c r="D43" s="16"/>
      <c r="E43" s="16"/>
      <c r="F43" s="48">
        <v>0</v>
      </c>
      <c r="G43" s="16" t="s">
        <v>23</v>
      </c>
      <c r="H43" s="16"/>
      <c r="I43" s="4"/>
      <c r="J43" s="14"/>
      <c r="K43" s="30" t="s">
        <v>107</v>
      </c>
      <c r="L43" s="30">
        <v>1224</v>
      </c>
      <c r="M43" s="16" t="s">
        <v>23</v>
      </c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 t="s">
        <v>23</v>
      </c>
      <c r="AB43" s="24"/>
      <c r="AC43" s="15" t="s">
        <v>23</v>
      </c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 t="s">
        <v>23</v>
      </c>
      <c r="AR43" s="14"/>
      <c r="AS43" s="18"/>
      <c r="AT43" s="16">
        <v>0</v>
      </c>
      <c r="AU43" s="18">
        <f t="shared" si="16"/>
        <v>0</v>
      </c>
      <c r="AV43" s="15" t="s">
        <v>23</v>
      </c>
      <c r="AX43" s="14"/>
      <c r="AY43" s="18"/>
      <c r="AZ43" s="16">
        <v>0</v>
      </c>
      <c r="BA43" s="18">
        <f t="shared" si="17"/>
        <v>0</v>
      </c>
      <c r="BB43" s="15" t="s">
        <v>23</v>
      </c>
      <c r="BD43" s="14"/>
      <c r="BE43" s="18"/>
      <c r="BF43" s="16">
        <v>0</v>
      </c>
      <c r="BG43" s="18">
        <f t="shared" si="18"/>
        <v>0</v>
      </c>
      <c r="BH43" s="15" t="s">
        <v>23</v>
      </c>
    </row>
    <row r="44" spans="1:60" ht="16.8" customHeight="1" x14ac:dyDescent="0.35">
      <c r="A44" s="15"/>
      <c r="B44" s="15"/>
      <c r="C44" s="15" t="s">
        <v>108</v>
      </c>
      <c r="D44" s="16"/>
      <c r="E44" s="16"/>
      <c r="F44" s="16"/>
      <c r="G44" s="16">
        <v>0</v>
      </c>
      <c r="H44" s="16"/>
      <c r="I44" s="4"/>
      <c r="J44" s="14"/>
      <c r="K44" s="30" t="s">
        <v>109</v>
      </c>
      <c r="L44" s="73">
        <v>7.0000000000000007E-2</v>
      </c>
      <c r="M44" s="50" t="s">
        <v>23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110</v>
      </c>
      <c r="W44" s="14"/>
      <c r="X44" s="18"/>
      <c r="Y44" s="16">
        <v>0</v>
      </c>
      <c r="Z44" s="18">
        <f t="shared" si="14"/>
        <v>258536.06</v>
      </c>
      <c r="AA44" s="15" t="s">
        <v>23</v>
      </c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 t="s">
        <v>23</v>
      </c>
      <c r="AR44" s="14"/>
      <c r="AS44" s="18">
        <v>0</v>
      </c>
      <c r="AT44" s="16">
        <v>0</v>
      </c>
      <c r="AU44" s="18">
        <f t="shared" si="16"/>
        <v>0</v>
      </c>
      <c r="AV44" s="15" t="s">
        <v>23</v>
      </c>
      <c r="AX44" s="14"/>
      <c r="AY44" s="18">
        <v>0</v>
      </c>
      <c r="AZ44" s="16">
        <v>0</v>
      </c>
      <c r="BA44" s="18">
        <f t="shared" si="17"/>
        <v>0</v>
      </c>
      <c r="BB44" s="15" t="s">
        <v>23</v>
      </c>
      <c r="BD44" s="14"/>
      <c r="BE44" s="18">
        <v>0</v>
      </c>
      <c r="BF44" s="16">
        <v>0</v>
      </c>
      <c r="BG44" s="18">
        <f t="shared" si="18"/>
        <v>0</v>
      </c>
      <c r="BH44" s="15" t="s">
        <v>23</v>
      </c>
    </row>
    <row r="45" spans="1:60" ht="16.8" customHeight="1" x14ac:dyDescent="0.35">
      <c r="A45" s="15"/>
      <c r="B45" s="15"/>
      <c r="C45" s="15" t="s">
        <v>111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112</v>
      </c>
      <c r="L45" s="16">
        <v>2303</v>
      </c>
      <c r="M45" s="16" t="s">
        <v>23</v>
      </c>
      <c r="N45" s="16">
        <v>0</v>
      </c>
      <c r="O45" s="16"/>
      <c r="P45" s="18" t="s">
        <v>23</v>
      </c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 t="s">
        <v>23</v>
      </c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 t="s">
        <v>23</v>
      </c>
      <c r="AR45" s="14"/>
      <c r="AS45" s="18">
        <v>0</v>
      </c>
      <c r="AT45" s="16">
        <v>0</v>
      </c>
      <c r="AU45" s="18">
        <f t="shared" si="16"/>
        <v>0</v>
      </c>
      <c r="AV45" s="15" t="s">
        <v>23</v>
      </c>
      <c r="AX45" s="14"/>
      <c r="AY45" s="18">
        <v>0</v>
      </c>
      <c r="AZ45" s="16">
        <v>0</v>
      </c>
      <c r="BA45" s="18">
        <f t="shared" si="17"/>
        <v>0</v>
      </c>
      <c r="BB45" s="15" t="s">
        <v>23</v>
      </c>
      <c r="BD45" s="14"/>
      <c r="BE45" s="18">
        <v>0</v>
      </c>
      <c r="BF45" s="16">
        <v>0</v>
      </c>
      <c r="BG45" s="18">
        <f t="shared" si="18"/>
        <v>0</v>
      </c>
      <c r="BH45" s="15" t="s">
        <v>23</v>
      </c>
    </row>
    <row r="46" spans="1:60" ht="16.8" customHeight="1" x14ac:dyDescent="0.35">
      <c r="A46" s="15"/>
      <c r="B46" s="15"/>
      <c r="C46" s="15" t="s">
        <v>113</v>
      </c>
      <c r="D46" s="16"/>
      <c r="E46" s="16"/>
      <c r="F46" s="16">
        <v>0</v>
      </c>
      <c r="G46" s="16"/>
      <c r="H46" s="16"/>
      <c r="I46" s="4"/>
      <c r="J46" s="14"/>
      <c r="K46" s="30" t="s">
        <v>114</v>
      </c>
      <c r="L46" s="16">
        <v>100</v>
      </c>
      <c r="M46" s="16" t="s">
        <v>23</v>
      </c>
      <c r="N46" s="16">
        <v>0</v>
      </c>
      <c r="O46" s="16"/>
      <c r="P46" s="18" t="s">
        <v>23</v>
      </c>
      <c r="Q46" s="14"/>
      <c r="R46" s="18">
        <v>0</v>
      </c>
      <c r="S46" s="16"/>
      <c r="T46" s="18">
        <f t="shared" si="13"/>
        <v>33017.4</v>
      </c>
      <c r="U46" s="15" t="s">
        <v>23</v>
      </c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 t="s">
        <v>23</v>
      </c>
      <c r="AR46" s="14"/>
      <c r="AS46" s="18">
        <v>0</v>
      </c>
      <c r="AT46" s="16"/>
      <c r="AU46" s="18">
        <f t="shared" si="16"/>
        <v>0</v>
      </c>
      <c r="AV46" s="15" t="s">
        <v>23</v>
      </c>
      <c r="AX46" s="14"/>
      <c r="AY46" s="18">
        <v>0</v>
      </c>
      <c r="AZ46" s="16"/>
      <c r="BA46" s="18">
        <f t="shared" si="17"/>
        <v>0</v>
      </c>
      <c r="BB46" s="15" t="s">
        <v>23</v>
      </c>
      <c r="BD46" s="14"/>
      <c r="BE46" s="18">
        <v>0</v>
      </c>
      <c r="BF46" s="16"/>
      <c r="BG46" s="18">
        <f t="shared" si="18"/>
        <v>0</v>
      </c>
      <c r="BH46" s="15" t="s">
        <v>23</v>
      </c>
    </row>
    <row r="47" spans="1:60" ht="16.8" customHeight="1" x14ac:dyDescent="0.35">
      <c r="A47" s="15" t="s">
        <v>23</v>
      </c>
      <c r="B47" s="15"/>
      <c r="C47" s="15" t="s">
        <v>115</v>
      </c>
      <c r="D47" s="16"/>
      <c r="E47" s="16"/>
      <c r="F47" s="16">
        <v>0</v>
      </c>
      <c r="G47" s="16"/>
      <c r="H47" s="16"/>
      <c r="I47" s="4"/>
      <c r="J47" s="14"/>
      <c r="K47" s="3" t="s">
        <v>116</v>
      </c>
      <c r="L47" s="16">
        <v>100</v>
      </c>
      <c r="M47" s="16" t="s">
        <v>23</v>
      </c>
      <c r="N47" s="16">
        <v>0</v>
      </c>
      <c r="O47" s="16"/>
      <c r="P47" s="18" t="s">
        <v>23</v>
      </c>
      <c r="Q47" s="14"/>
      <c r="R47" s="18">
        <v>0</v>
      </c>
      <c r="S47" s="16"/>
      <c r="T47" s="18">
        <f t="shared" si="13"/>
        <v>33017.4</v>
      </c>
      <c r="U47" s="15" t="s">
        <v>23</v>
      </c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 t="s">
        <v>23</v>
      </c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 t="s">
        <v>23</v>
      </c>
      <c r="AR47" s="14"/>
      <c r="AS47" s="18">
        <v>0</v>
      </c>
      <c r="AT47" s="16"/>
      <c r="AU47" s="18">
        <f t="shared" si="16"/>
        <v>0</v>
      </c>
      <c r="AV47" s="15" t="s">
        <v>23</v>
      </c>
      <c r="AX47" s="14"/>
      <c r="AY47" s="18">
        <v>0</v>
      </c>
      <c r="AZ47" s="16"/>
      <c r="BA47" s="18">
        <f t="shared" si="17"/>
        <v>0</v>
      </c>
      <c r="BB47" s="15" t="s">
        <v>23</v>
      </c>
      <c r="BD47" s="14"/>
      <c r="BE47" s="18">
        <v>0</v>
      </c>
      <c r="BF47" s="16"/>
      <c r="BG47" s="18">
        <f t="shared" si="18"/>
        <v>0</v>
      </c>
      <c r="BH47" s="15" t="s">
        <v>23</v>
      </c>
    </row>
    <row r="48" spans="1:60" ht="16.8" customHeight="1" x14ac:dyDescent="0.35">
      <c r="A48" s="15"/>
      <c r="B48" s="15" t="s">
        <v>23</v>
      </c>
      <c r="C48" s="15" t="s">
        <v>117</v>
      </c>
      <c r="D48" s="16"/>
      <c r="E48" s="16"/>
      <c r="F48" s="16">
        <v>0</v>
      </c>
      <c r="G48" s="16"/>
      <c r="H48" s="16">
        <v>0</v>
      </c>
      <c r="I48" s="4"/>
      <c r="J48" s="14" t="s">
        <v>23</v>
      </c>
      <c r="K48" s="16" t="s">
        <v>23</v>
      </c>
      <c r="L48" s="16">
        <v>0</v>
      </c>
      <c r="M48" s="16" t="s">
        <v>23</v>
      </c>
      <c r="N48" s="16">
        <v>0</v>
      </c>
      <c r="O48" s="16"/>
      <c r="P48" s="18" t="s">
        <v>23</v>
      </c>
      <c r="Q48" s="14"/>
      <c r="R48" s="18">
        <v>0</v>
      </c>
      <c r="S48" s="16"/>
      <c r="T48" s="18">
        <f t="shared" si="13"/>
        <v>33017.4</v>
      </c>
      <c r="U48" s="15" t="s">
        <v>23</v>
      </c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 t="s">
        <v>23</v>
      </c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 t="s">
        <v>23</v>
      </c>
      <c r="AR48" s="14"/>
      <c r="AS48" s="18">
        <v>0</v>
      </c>
      <c r="AT48" s="16"/>
      <c r="AU48" s="18">
        <f t="shared" si="16"/>
        <v>0</v>
      </c>
      <c r="AV48" s="15" t="s">
        <v>23</v>
      </c>
      <c r="AX48" s="14"/>
      <c r="AY48" s="18">
        <v>0</v>
      </c>
      <c r="AZ48" s="16"/>
      <c r="BA48" s="18">
        <f t="shared" si="17"/>
        <v>0</v>
      </c>
      <c r="BB48" s="15" t="s">
        <v>23</v>
      </c>
      <c r="BD48" s="14"/>
      <c r="BE48" s="18">
        <v>0</v>
      </c>
      <c r="BF48" s="16"/>
      <c r="BG48" s="18">
        <f t="shared" si="18"/>
        <v>0</v>
      </c>
      <c r="BH48" s="15" t="s">
        <v>23</v>
      </c>
    </row>
    <row r="49" spans="1:60" ht="16.8" customHeight="1" x14ac:dyDescent="0.35">
      <c r="A49" s="15" t="s">
        <v>23</v>
      </c>
      <c r="B49" s="15"/>
      <c r="C49" s="15" t="s">
        <v>115</v>
      </c>
      <c r="D49" s="16"/>
      <c r="E49" s="16"/>
      <c r="F49" s="16">
        <v>0</v>
      </c>
      <c r="G49" s="16"/>
      <c r="H49" s="16"/>
      <c r="I49" s="4"/>
      <c r="J49" s="14"/>
      <c r="K49" s="16" t="s">
        <v>118</v>
      </c>
      <c r="L49" s="16">
        <v>-9</v>
      </c>
      <c r="M49" s="16" t="s">
        <v>23</v>
      </c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 t="s">
        <v>23</v>
      </c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 t="s">
        <v>23</v>
      </c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 t="s">
        <v>23</v>
      </c>
      <c r="AR49" s="14"/>
      <c r="AS49" s="18">
        <v>0</v>
      </c>
      <c r="AT49" s="16"/>
      <c r="AU49" s="18">
        <f t="shared" si="16"/>
        <v>0</v>
      </c>
      <c r="AV49" s="15" t="s">
        <v>23</v>
      </c>
      <c r="AX49" s="14"/>
      <c r="AY49" s="18">
        <v>0</v>
      </c>
      <c r="AZ49" s="16"/>
      <c r="BA49" s="18">
        <f t="shared" si="17"/>
        <v>0</v>
      </c>
      <c r="BB49" s="15" t="s">
        <v>23</v>
      </c>
      <c r="BD49" s="14"/>
      <c r="BE49" s="18">
        <v>0</v>
      </c>
      <c r="BF49" s="16"/>
      <c r="BG49" s="18">
        <f t="shared" si="18"/>
        <v>0</v>
      </c>
      <c r="BH49" s="15" t="s">
        <v>23</v>
      </c>
    </row>
    <row r="50" spans="1:60" ht="16.8" customHeight="1" x14ac:dyDescent="0.35">
      <c r="A50" s="15"/>
      <c r="B50" s="15"/>
      <c r="C50" s="15" t="s">
        <v>115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69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 t="s">
        <v>23</v>
      </c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 t="s">
        <v>23</v>
      </c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 t="s">
        <v>23</v>
      </c>
      <c r="AR50" s="14"/>
      <c r="AS50" s="18">
        <v>0</v>
      </c>
      <c r="AT50" s="16"/>
      <c r="AU50" s="18">
        <f t="shared" si="16"/>
        <v>0</v>
      </c>
      <c r="AV50" s="15" t="s">
        <v>23</v>
      </c>
      <c r="AX50" s="14"/>
      <c r="AY50" s="18">
        <v>0</v>
      </c>
      <c r="AZ50" s="16"/>
      <c r="BA50" s="18">
        <f t="shared" si="17"/>
        <v>0</v>
      </c>
      <c r="BB50" s="15" t="s">
        <v>23</v>
      </c>
      <c r="BD50" s="14"/>
      <c r="BE50" s="18">
        <v>0</v>
      </c>
      <c r="BF50" s="16"/>
      <c r="BG50" s="18">
        <f t="shared" si="18"/>
        <v>0</v>
      </c>
      <c r="BH50" s="15" t="s">
        <v>23</v>
      </c>
    </row>
    <row r="51" spans="1:60" ht="16.8" customHeight="1" x14ac:dyDescent="0.35">
      <c r="A51" s="15"/>
      <c r="B51" s="15"/>
      <c r="C51" s="68" t="s">
        <v>115</v>
      </c>
      <c r="D51" s="16"/>
      <c r="E51" s="16"/>
      <c r="F51" s="16">
        <v>0</v>
      </c>
      <c r="G51" s="16"/>
      <c r="H51" s="16"/>
      <c r="I51" s="4"/>
      <c r="J51" s="14"/>
      <c r="K51" s="17" t="s">
        <v>119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 t="s">
        <v>23</v>
      </c>
      <c r="W51" s="14"/>
      <c r="X51" s="18">
        <v>0</v>
      </c>
      <c r="Y51" s="16"/>
      <c r="Z51" s="18">
        <f t="shared" si="14"/>
        <v>258536.06</v>
      </c>
      <c r="AA51" s="15" t="s">
        <v>23</v>
      </c>
      <c r="AB51" s="24"/>
      <c r="AC51" s="15" t="s">
        <v>23</v>
      </c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 t="s">
        <v>23</v>
      </c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 t="s">
        <v>23</v>
      </c>
      <c r="BD51" s="14"/>
      <c r="BE51" s="18">
        <v>0</v>
      </c>
      <c r="BF51" s="16"/>
      <c r="BG51" s="18">
        <f t="shared" si="18"/>
        <v>0</v>
      </c>
      <c r="BH51" s="15" t="s">
        <v>23</v>
      </c>
    </row>
    <row r="52" spans="1:60" ht="16.8" customHeight="1" x14ac:dyDescent="0.35">
      <c r="A52" s="15"/>
      <c r="B52" s="15"/>
      <c r="C52" s="15" t="s">
        <v>23</v>
      </c>
      <c r="D52" s="16"/>
      <c r="E52" s="16"/>
      <c r="F52" s="16">
        <v>0</v>
      </c>
      <c r="G52" s="16"/>
      <c r="H52" s="16"/>
      <c r="I52" s="4"/>
      <c r="J52" s="14"/>
      <c r="K52" s="17" t="s">
        <v>94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 t="s">
        <v>23</v>
      </c>
      <c r="W52" s="14"/>
      <c r="X52" s="18">
        <v>0</v>
      </c>
      <c r="Y52" s="16"/>
      <c r="Z52" s="18">
        <f t="shared" si="14"/>
        <v>258536.06</v>
      </c>
      <c r="AA52" s="15" t="s">
        <v>23</v>
      </c>
      <c r="AB52" s="24"/>
      <c r="AC52" s="15" t="s">
        <v>23</v>
      </c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 t="s">
        <v>23</v>
      </c>
      <c r="AR52" s="14"/>
      <c r="AS52" s="18">
        <v>0</v>
      </c>
      <c r="AT52" s="16"/>
      <c r="AU52" s="18">
        <f t="shared" si="16"/>
        <v>0</v>
      </c>
      <c r="AV52" s="15" t="str">
        <f>C52</f>
        <v/>
      </c>
      <c r="AX52" s="14"/>
      <c r="AY52" s="18">
        <v>0</v>
      </c>
      <c r="AZ52" s="16"/>
      <c r="BA52" s="18">
        <f t="shared" si="17"/>
        <v>0</v>
      </c>
      <c r="BB52" s="15" t="s">
        <v>23</v>
      </c>
      <c r="BD52" s="14"/>
      <c r="BE52" s="18">
        <v>0</v>
      </c>
      <c r="BF52" s="16"/>
      <c r="BG52" s="18">
        <f t="shared" si="18"/>
        <v>0</v>
      </c>
      <c r="BH52" s="15" t="s">
        <v>23</v>
      </c>
    </row>
    <row r="53" spans="1:60" ht="16.8" customHeight="1" x14ac:dyDescent="0.35">
      <c r="A53" s="15"/>
      <c r="B53" s="15"/>
      <c r="C53" s="47" t="s">
        <v>120</v>
      </c>
      <c r="D53" s="16"/>
      <c r="E53" s="16"/>
      <c r="F53" s="16">
        <v>0</v>
      </c>
      <c r="G53" s="52">
        <v>0</v>
      </c>
      <c r="H53" s="16"/>
      <c r="I53" s="4"/>
      <c r="J53" s="14"/>
      <c r="K53" s="53" t="str">
        <f>A2</f>
        <v/>
      </c>
      <c r="L53" s="54">
        <v>0</v>
      </c>
      <c r="M53" s="3" t="s">
        <v>23</v>
      </c>
      <c r="N53" s="3" t="s">
        <v>23</v>
      </c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 t="s">
        <v>23</v>
      </c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 t="s">
        <v>23</v>
      </c>
      <c r="AR53" s="14"/>
      <c r="AS53" s="18"/>
      <c r="AT53" s="25">
        <v>0</v>
      </c>
      <c r="AU53" s="18">
        <f t="shared" si="16"/>
        <v>0</v>
      </c>
      <c r="AV53" s="15" t="s">
        <v>23</v>
      </c>
      <c r="AX53" s="14"/>
      <c r="AY53" s="18"/>
      <c r="AZ53" s="25">
        <v>0</v>
      </c>
      <c r="BA53" s="18">
        <f t="shared" si="17"/>
        <v>0</v>
      </c>
      <c r="BB53" s="15" t="s">
        <v>23</v>
      </c>
      <c r="BD53" s="14"/>
      <c r="BE53" s="18"/>
      <c r="BF53" s="25">
        <v>0</v>
      </c>
      <c r="BG53" s="18">
        <f t="shared" si="18"/>
        <v>0</v>
      </c>
      <c r="BH53" s="15" t="s">
        <v>23</v>
      </c>
    </row>
    <row r="54" spans="1:60" ht="16.8" customHeight="1" x14ac:dyDescent="0.35">
      <c r="A54" s="15"/>
      <c r="B54" s="15"/>
      <c r="C54" s="15" t="s">
        <v>121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 t="s">
        <v>23</v>
      </c>
      <c r="L54" s="75" t="s">
        <v>23</v>
      </c>
      <c r="M54" s="75" t="s">
        <v>23</v>
      </c>
      <c r="N54" s="75" t="s">
        <v>23</v>
      </c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122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 t="s">
        <v>23</v>
      </c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 t="s">
        <v>23</v>
      </c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 t="s">
        <v>23</v>
      </c>
      <c r="AR55" s="14"/>
      <c r="AS55" s="18"/>
      <c r="AT55" s="16">
        <v>0</v>
      </c>
      <c r="AU55" s="18">
        <f t="shared" si="16"/>
        <v>0</v>
      </c>
      <c r="AV55" s="15" t="s">
        <v>23</v>
      </c>
      <c r="AX55" s="14"/>
      <c r="AY55" s="18"/>
      <c r="AZ55" s="16">
        <v>0</v>
      </c>
      <c r="BA55" s="18">
        <f t="shared" si="17"/>
        <v>0</v>
      </c>
      <c r="BB55" s="15" t="s">
        <v>23</v>
      </c>
      <c r="BD55" s="14"/>
      <c r="BE55" s="18"/>
      <c r="BF55" s="16">
        <v>0</v>
      </c>
      <c r="BG55" s="18">
        <f t="shared" si="18"/>
        <v>0</v>
      </c>
      <c r="BH55" s="15" t="s">
        <v>23</v>
      </c>
    </row>
    <row r="56" spans="1:60" ht="16.8" customHeight="1" x14ac:dyDescent="0.35">
      <c r="A56" s="15"/>
      <c r="B56" s="15"/>
      <c r="C56" s="15" t="s">
        <v>23</v>
      </c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123</v>
      </c>
      <c r="L56" s="3">
        <f>SUM(L36:L50)+N35+L52+L53</f>
        <v>302806.52</v>
      </c>
      <c r="M56" s="3">
        <v>64606.3</v>
      </c>
      <c r="N56" s="16"/>
      <c r="O56" s="16" t="s">
        <v>23</v>
      </c>
      <c r="P56" s="18"/>
      <c r="Q56" s="14"/>
      <c r="R56" s="18"/>
      <c r="S56" s="16">
        <v>0</v>
      </c>
      <c r="T56" s="18">
        <f t="shared" si="13"/>
        <v>33017.4</v>
      </c>
      <c r="U56" s="15" t="s">
        <v>23</v>
      </c>
      <c r="W56" s="14"/>
      <c r="X56" s="18"/>
      <c r="Y56" s="16">
        <v>0</v>
      </c>
      <c r="Z56" s="18">
        <f t="shared" si="14"/>
        <v>258536.06</v>
      </c>
      <c r="AA56" s="15" t="s">
        <v>23</v>
      </c>
      <c r="AB56" s="24"/>
      <c r="AC56" s="15" t="str">
        <f>C56</f>
        <v/>
      </c>
      <c r="AD56" s="25"/>
      <c r="AE56" s="25"/>
      <c r="AF56" s="25"/>
      <c r="AG56" s="25"/>
      <c r="AH56" s="24" t="s">
        <v>119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 t="s">
        <v>23</v>
      </c>
      <c r="AR56" s="14"/>
      <c r="AS56" s="18"/>
      <c r="AT56" s="16">
        <v>0</v>
      </c>
      <c r="AU56" s="18">
        <f t="shared" si="16"/>
        <v>0</v>
      </c>
      <c r="AV56" s="16" t="s">
        <v>23</v>
      </c>
      <c r="AX56" s="14"/>
      <c r="AY56" s="18"/>
      <c r="AZ56" s="16">
        <v>0</v>
      </c>
      <c r="BA56" s="18">
        <f t="shared" si="17"/>
        <v>0</v>
      </c>
      <c r="BB56" s="15" t="s">
        <v>23</v>
      </c>
      <c r="BD56" s="14"/>
      <c r="BE56" s="18"/>
      <c r="BF56" s="16">
        <v>0</v>
      </c>
      <c r="BG56" s="18">
        <f t="shared" si="18"/>
        <v>0</v>
      </c>
      <c r="BH56" s="15" t="s">
        <v>23</v>
      </c>
    </row>
    <row r="57" spans="1:60" ht="16.8" customHeight="1" x14ac:dyDescent="0.35">
      <c r="A57" s="15"/>
      <c r="B57" s="15"/>
      <c r="C57" s="15" t="s">
        <v>23</v>
      </c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124</v>
      </c>
      <c r="L57" s="3">
        <f>L56-M56</f>
        <v>238200.22000000003</v>
      </c>
      <c r="M57" s="16"/>
      <c r="N57" s="16"/>
      <c r="O57" s="16" t="s">
        <v>23</v>
      </c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 t="s">
        <v>23</v>
      </c>
      <c r="AD57" s="25"/>
      <c r="AE57" s="25"/>
      <c r="AF57" s="25"/>
      <c r="AG57" s="25"/>
      <c r="AH57" s="24" t="s">
        <v>125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 t="s">
        <v>23</v>
      </c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 t="s">
        <v>23</v>
      </c>
      <c r="D58" s="16"/>
      <c r="E58" s="16"/>
      <c r="F58" s="16"/>
      <c r="G58" s="16">
        <v>0</v>
      </c>
      <c r="H58" s="16"/>
      <c r="I58" s="4"/>
      <c r="J58" s="14"/>
      <c r="K58" s="6" t="s">
        <v>36</v>
      </c>
      <c r="L58" s="55">
        <f>D59+E59+A59+B59+B6</f>
        <v>238200.22</v>
      </c>
      <c r="M58" s="16"/>
      <c r="N58" s="16"/>
      <c r="O58" s="56" t="s">
        <v>23</v>
      </c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126</v>
      </c>
      <c r="AB58" s="24"/>
      <c r="AC58" s="24" t="s">
        <v>23</v>
      </c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127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128</v>
      </c>
      <c r="L59" s="3">
        <f>L57-L58</f>
        <v>0</v>
      </c>
      <c r="M59" s="27" t="s">
        <v>23</v>
      </c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129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0" spans="1:60" ht="16.8" customHeight="1" x14ac:dyDescent="0.25">
      <c r="C60" s="7" t="s">
        <v>23</v>
      </c>
    </row>
    <row r="62" spans="1:60" ht="16.8" customHeight="1" x14ac:dyDescent="0.35">
      <c r="A62" s="2" t="s">
        <v>23</v>
      </c>
      <c r="B62" s="2" t="s">
        <v>23</v>
      </c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4" t="s">
        <v>25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V62" s="7" t="s">
        <v>23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130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44928</v>
      </c>
      <c r="B63" s="15" t="s">
        <v>23</v>
      </c>
      <c r="C63" s="15" t="s">
        <v>131</v>
      </c>
      <c r="D63" s="16">
        <v>19146.330000000002</v>
      </c>
      <c r="E63" s="16">
        <v>0</v>
      </c>
      <c r="F63" s="16"/>
      <c r="G63" s="16"/>
      <c r="H63" s="105"/>
      <c r="I63" s="4"/>
      <c r="J63" s="14">
        <f>A63</f>
        <v>44928</v>
      </c>
      <c r="K63" s="17" t="s">
        <v>25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 t="s">
        <v>23</v>
      </c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26</v>
      </c>
      <c r="AD63" s="11">
        <f>N63</f>
        <v>4070.38</v>
      </c>
      <c r="AE63" s="11"/>
      <c r="AF63" s="20"/>
      <c r="AG63" s="20"/>
      <c r="AH63" s="21" t="s">
        <v>27</v>
      </c>
      <c r="AI63" s="22" t="s">
        <v>28</v>
      </c>
      <c r="AJ63" s="23" t="s">
        <v>29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132</v>
      </c>
      <c r="D64" s="16">
        <v>89</v>
      </c>
      <c r="E64" s="16"/>
      <c r="F64" s="16"/>
      <c r="G64" s="16"/>
      <c r="H64" s="105" t="s">
        <v>35</v>
      </c>
      <c r="I64" s="4"/>
      <c r="J64" s="14"/>
      <c r="K64" s="17" t="s">
        <v>31</v>
      </c>
      <c r="L64" s="73">
        <v>0</v>
      </c>
      <c r="M64" s="16">
        <f>E67</f>
        <v>0</v>
      </c>
      <c r="N64" s="16"/>
      <c r="O64" s="16"/>
      <c r="P64" s="70" t="s">
        <v>23</v>
      </c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32</v>
      </c>
      <c r="AD64" s="25"/>
      <c r="AE64" s="25"/>
      <c r="AF64" s="25"/>
      <c r="AG64" s="25"/>
      <c r="AH64" s="12" t="s">
        <v>33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133</v>
      </c>
      <c r="D65" s="16">
        <v>5413.8</v>
      </c>
      <c r="E65" s="16">
        <v>431.52</v>
      </c>
      <c r="F65" s="16"/>
      <c r="G65" s="16"/>
      <c r="H65" s="105">
        <f>D66</f>
        <v>2696.98</v>
      </c>
      <c r="I65" s="4"/>
      <c r="J65" s="14"/>
      <c r="K65" s="17" t="s">
        <v>36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134</v>
      </c>
      <c r="D66" s="16">
        <v>2696.98</v>
      </c>
      <c r="E66" s="16"/>
      <c r="F66" s="16"/>
      <c r="G66" s="16"/>
      <c r="H66" s="105" t="s">
        <v>41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 t="s">
        <v>23</v>
      </c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135</v>
      </c>
      <c r="B67" s="16">
        <f>B66+B6</f>
        <v>2777.71</v>
      </c>
      <c r="C67" s="15" t="s">
        <v>136</v>
      </c>
      <c r="D67" s="16">
        <v>937.81</v>
      </c>
      <c r="E67" s="16">
        <v>0</v>
      </c>
      <c r="F67" s="16"/>
      <c r="G67" s="16"/>
      <c r="H67" s="105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 t="s">
        <v>23</v>
      </c>
      <c r="AD67" s="25"/>
      <c r="AE67" s="25" t="s">
        <v>23</v>
      </c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137</v>
      </c>
      <c r="B68" s="15"/>
      <c r="C68" s="15" t="s">
        <v>138</v>
      </c>
      <c r="D68" s="16">
        <v>1617.5</v>
      </c>
      <c r="E68" s="16">
        <v>0</v>
      </c>
      <c r="F68" s="16"/>
      <c r="G68" s="16"/>
      <c r="H68" s="105" t="s">
        <v>45</v>
      </c>
      <c r="I68" s="4" t="s">
        <v>23</v>
      </c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 t="s">
        <v>23</v>
      </c>
      <c r="AD68" s="25"/>
      <c r="AE68" s="25" t="s">
        <v>23</v>
      </c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139</v>
      </c>
      <c r="B69" s="15" t="s">
        <v>43</v>
      </c>
      <c r="C69" s="15" t="s">
        <v>140</v>
      </c>
      <c r="D69" s="16">
        <v>23.73</v>
      </c>
      <c r="E69" s="16">
        <v>0</v>
      </c>
      <c r="F69" s="16"/>
      <c r="G69" s="16"/>
      <c r="H69" s="105">
        <f>D69</f>
        <v>23.73</v>
      </c>
      <c r="I69" s="4"/>
      <c r="J69" s="14"/>
      <c r="K69" s="15" t="s">
        <v>46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 t="s">
        <v>23</v>
      </c>
      <c r="AD69" s="25"/>
      <c r="AE69" s="25" t="s">
        <v>23</v>
      </c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141</v>
      </c>
      <c r="B70" s="15"/>
      <c r="C70" s="15" t="s">
        <v>142</v>
      </c>
      <c r="D70" s="16">
        <v>411.86</v>
      </c>
      <c r="E70" s="16"/>
      <c r="F70" s="16"/>
      <c r="G70" s="16">
        <v>0</v>
      </c>
      <c r="H70" s="105" t="s">
        <v>50</v>
      </c>
      <c r="I70" s="4"/>
      <c r="J70" s="14"/>
      <c r="K70" s="15" t="s">
        <v>48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 t="s">
        <v>23</v>
      </c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 t="s">
        <v>23</v>
      </c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 t="s">
        <v>23</v>
      </c>
      <c r="AR70" s="14"/>
      <c r="AS70" s="18"/>
      <c r="AT70" s="16">
        <v>0</v>
      </c>
      <c r="AU70" s="18">
        <f t="shared" si="22"/>
        <v>0</v>
      </c>
      <c r="AV70" s="15" t="s">
        <v>23</v>
      </c>
      <c r="AX70" s="14"/>
      <c r="AY70" s="18"/>
      <c r="AZ70" s="16">
        <v>0</v>
      </c>
      <c r="BA70" s="18">
        <f t="shared" si="23"/>
        <v>0</v>
      </c>
      <c r="BB70" s="15" t="s">
        <v>23</v>
      </c>
      <c r="BD70" s="14"/>
      <c r="BE70" s="18"/>
      <c r="BF70" s="16">
        <v>0</v>
      </c>
      <c r="BG70" s="18">
        <f t="shared" si="24"/>
        <v>0</v>
      </c>
      <c r="BH70" s="15" t="s">
        <v>23</v>
      </c>
    </row>
    <row r="71" spans="1:60" ht="16.8" customHeight="1" x14ac:dyDescent="0.35">
      <c r="A71" s="15" t="s">
        <v>23</v>
      </c>
      <c r="B71" s="15"/>
      <c r="C71" s="15" t="s">
        <v>143</v>
      </c>
      <c r="D71" s="16"/>
      <c r="E71" s="16"/>
      <c r="F71" s="16"/>
      <c r="G71" s="16">
        <v>0</v>
      </c>
      <c r="H71" s="105">
        <f>D70</f>
        <v>411.86</v>
      </c>
      <c r="I71" s="4"/>
      <c r="J71" s="14"/>
      <c r="K71" s="15" t="s">
        <v>51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 t="s">
        <v>23</v>
      </c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 t="s">
        <v>23</v>
      </c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 t="s">
        <v>23</v>
      </c>
      <c r="AR71" s="14"/>
      <c r="AS71" s="18">
        <v>0</v>
      </c>
      <c r="AT71" s="16">
        <v>0</v>
      </c>
      <c r="AU71" s="18">
        <f t="shared" si="22"/>
        <v>0</v>
      </c>
      <c r="AV71" s="15" t="s">
        <v>23</v>
      </c>
      <c r="AX71" s="14"/>
      <c r="AY71" s="18">
        <v>0</v>
      </c>
      <c r="AZ71" s="16">
        <v>0</v>
      </c>
      <c r="BA71" s="18">
        <f t="shared" si="23"/>
        <v>0</v>
      </c>
      <c r="BB71" s="15" t="s">
        <v>23</v>
      </c>
      <c r="BD71" s="14"/>
      <c r="BE71" s="18">
        <v>0</v>
      </c>
      <c r="BF71" s="16">
        <v>0</v>
      </c>
      <c r="BG71" s="18">
        <f t="shared" si="24"/>
        <v>0</v>
      </c>
      <c r="BH71" s="15" t="s">
        <v>23</v>
      </c>
    </row>
    <row r="72" spans="1:60" ht="16.8" customHeight="1" x14ac:dyDescent="0.35">
      <c r="A72" s="15" t="s">
        <v>23</v>
      </c>
      <c r="B72" s="15"/>
      <c r="C72" s="15" t="s">
        <v>144</v>
      </c>
      <c r="D72" s="16"/>
      <c r="E72" s="16"/>
      <c r="F72" s="16"/>
      <c r="G72" s="16">
        <v>0</v>
      </c>
      <c r="H72" s="105" t="s">
        <v>23</v>
      </c>
      <c r="I72" s="4"/>
      <c r="J72" s="14"/>
      <c r="K72" s="15" t="s">
        <v>53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 t="s">
        <v>23</v>
      </c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 t="s">
        <v>23</v>
      </c>
      <c r="AR72" s="14"/>
      <c r="AS72" s="18"/>
      <c r="AT72" s="16">
        <v>0</v>
      </c>
      <c r="AU72" s="18">
        <f t="shared" si="22"/>
        <v>0</v>
      </c>
      <c r="AV72" s="15" t="s">
        <v>23</v>
      </c>
      <c r="AX72" s="14"/>
      <c r="AY72" s="18"/>
      <c r="AZ72" s="16">
        <v>0</v>
      </c>
      <c r="BA72" s="18">
        <f t="shared" si="23"/>
        <v>0</v>
      </c>
      <c r="BB72" s="15" t="s">
        <v>23</v>
      </c>
      <c r="BD72" s="14"/>
      <c r="BE72" s="18"/>
      <c r="BF72" s="16">
        <v>0</v>
      </c>
      <c r="BG72" s="18">
        <f t="shared" si="24"/>
        <v>0</v>
      </c>
      <c r="BH72" s="15" t="s">
        <v>23</v>
      </c>
    </row>
    <row r="73" spans="1:60" ht="16.8" customHeight="1" x14ac:dyDescent="0.35">
      <c r="A73" s="15"/>
      <c r="B73" s="15"/>
      <c r="C73" s="15" t="s">
        <v>54</v>
      </c>
      <c r="D73" s="16"/>
      <c r="E73" s="16"/>
      <c r="F73" s="16"/>
      <c r="G73" s="16">
        <v>0</v>
      </c>
      <c r="H73" s="105" t="s">
        <v>23</v>
      </c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 t="s">
        <v>23</v>
      </c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 t="s">
        <v>23</v>
      </c>
      <c r="AR73" s="14"/>
      <c r="AS73" s="18"/>
      <c r="AT73" s="16">
        <v>0</v>
      </c>
      <c r="AU73" s="18">
        <f t="shared" si="22"/>
        <v>0</v>
      </c>
      <c r="AV73" s="15" t="s">
        <v>23</v>
      </c>
      <c r="AX73" s="14"/>
      <c r="AY73" s="18"/>
      <c r="AZ73" s="16">
        <v>0</v>
      </c>
      <c r="BA73" s="18">
        <f t="shared" si="23"/>
        <v>0</v>
      </c>
      <c r="BB73" s="15" t="s">
        <v>23</v>
      </c>
      <c r="BD73" s="14"/>
      <c r="BE73" s="18"/>
      <c r="BF73" s="16">
        <v>0</v>
      </c>
      <c r="BG73" s="18">
        <f t="shared" si="24"/>
        <v>0</v>
      </c>
      <c r="BH73" s="15" t="s">
        <v>23</v>
      </c>
    </row>
    <row r="74" spans="1:60" ht="16.8" customHeight="1" x14ac:dyDescent="0.35">
      <c r="A74" s="15"/>
      <c r="B74" s="15"/>
      <c r="C74" s="15" t="s">
        <v>145</v>
      </c>
      <c r="D74" s="16"/>
      <c r="E74" s="16"/>
      <c r="F74" s="16"/>
      <c r="G74" s="16">
        <v>0</v>
      </c>
      <c r="H74" s="16" t="s">
        <v>23</v>
      </c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 t="s">
        <v>23</v>
      </c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 t="s">
        <v>23</v>
      </c>
      <c r="AR74" s="14"/>
      <c r="AS74" s="18"/>
      <c r="AT74" s="16">
        <v>0</v>
      </c>
      <c r="AU74" s="18">
        <f t="shared" si="22"/>
        <v>0</v>
      </c>
      <c r="AV74" s="15" t="s">
        <v>23</v>
      </c>
      <c r="AX74" s="14"/>
      <c r="AY74" s="18"/>
      <c r="AZ74" s="16">
        <v>0</v>
      </c>
      <c r="BA74" s="18">
        <f t="shared" si="23"/>
        <v>0</v>
      </c>
      <c r="BB74" s="15" t="s">
        <v>23</v>
      </c>
      <c r="BD74" s="14"/>
      <c r="BE74" s="18"/>
      <c r="BF74" s="16">
        <v>0</v>
      </c>
      <c r="BG74" s="18">
        <f t="shared" si="24"/>
        <v>0</v>
      </c>
      <c r="BH74" s="15" t="s">
        <v>23</v>
      </c>
    </row>
    <row r="75" spans="1:60" ht="16.8" customHeight="1" x14ac:dyDescent="0.35">
      <c r="A75" s="15"/>
      <c r="B75" s="15"/>
      <c r="C75" s="15" t="s">
        <v>56</v>
      </c>
      <c r="D75" s="16">
        <f>SUM(G67:G74)+E70+E71+E72+E73+E74</f>
        <v>0</v>
      </c>
      <c r="E75" s="16"/>
      <c r="F75" s="16"/>
      <c r="G75" s="16"/>
      <c r="H75" s="16" t="s">
        <v>23</v>
      </c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 t="s">
        <v>23</v>
      </c>
      <c r="W75" s="14"/>
      <c r="X75" s="18"/>
      <c r="Y75" s="16">
        <v>0</v>
      </c>
      <c r="Z75" s="18">
        <f t="shared" si="20"/>
        <v>258536.06</v>
      </c>
      <c r="AA75" s="15" t="s">
        <v>23</v>
      </c>
      <c r="AB75" s="24"/>
      <c r="AC75" s="15" t="s">
        <v>23</v>
      </c>
      <c r="AD75" s="25"/>
      <c r="AE75" s="62" t="s">
        <v>23</v>
      </c>
      <c r="AF75" s="63" t="s">
        <v>23</v>
      </c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 t="s">
        <v>23</v>
      </c>
      <c r="AR75" s="14"/>
      <c r="AS75" s="18"/>
      <c r="AT75" s="16">
        <v>0</v>
      </c>
      <c r="AU75" s="18">
        <f t="shared" si="22"/>
        <v>0</v>
      </c>
      <c r="AV75" s="15" t="s">
        <v>23</v>
      </c>
      <c r="AX75" s="14"/>
      <c r="AY75" s="18"/>
      <c r="AZ75" s="16">
        <v>0</v>
      </c>
      <c r="BA75" s="18">
        <f t="shared" si="23"/>
        <v>0</v>
      </c>
      <c r="BB75" s="15" t="s">
        <v>23</v>
      </c>
      <c r="BD75" s="14"/>
      <c r="BE75" s="18"/>
      <c r="BF75" s="16">
        <v>0</v>
      </c>
      <c r="BG75" s="18">
        <f t="shared" si="24"/>
        <v>0</v>
      </c>
      <c r="BH75" s="15" t="s">
        <v>23</v>
      </c>
    </row>
    <row r="76" spans="1:60" ht="16.8" customHeight="1" x14ac:dyDescent="0.35">
      <c r="A76" s="15"/>
      <c r="B76" s="15"/>
      <c r="C76" s="15" t="s">
        <v>57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 t="s">
        <v>23</v>
      </c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 t="s">
        <v>23</v>
      </c>
      <c r="AD76" s="25"/>
      <c r="AE76" s="62" t="s">
        <v>23</v>
      </c>
      <c r="AF76" s="63" t="s">
        <v>23</v>
      </c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 t="s">
        <v>23</v>
      </c>
      <c r="AR76" s="14"/>
      <c r="AS76" s="18"/>
      <c r="AT76" s="16">
        <v>0</v>
      </c>
      <c r="AU76" s="18">
        <f t="shared" si="22"/>
        <v>0</v>
      </c>
      <c r="AV76" s="15" t="s">
        <v>23</v>
      </c>
      <c r="AX76" s="14"/>
      <c r="AY76" s="18"/>
      <c r="AZ76" s="16">
        <v>0</v>
      </c>
      <c r="BA76" s="18">
        <f t="shared" si="23"/>
        <v>0</v>
      </c>
      <c r="BB76" s="15" t="s">
        <v>23</v>
      </c>
      <c r="BD76" s="14"/>
      <c r="BE76" s="18"/>
      <c r="BF76" s="16">
        <v>0</v>
      </c>
      <c r="BG76" s="18">
        <f t="shared" si="24"/>
        <v>0</v>
      </c>
      <c r="BH76" s="15" t="s">
        <v>23</v>
      </c>
    </row>
    <row r="77" spans="1:60" ht="16.8" customHeight="1" x14ac:dyDescent="0.35">
      <c r="A77" s="15"/>
      <c r="B77" s="15"/>
      <c r="C77" s="15" t="s">
        <v>58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 t="s">
        <v>23</v>
      </c>
      <c r="W77" s="14"/>
      <c r="X77" s="18"/>
      <c r="Y77" s="16">
        <v>0</v>
      </c>
      <c r="Z77" s="18">
        <f t="shared" si="20"/>
        <v>258536.06</v>
      </c>
      <c r="AA77" s="15" t="s">
        <v>23</v>
      </c>
      <c r="AB77" s="24"/>
      <c r="AC77" s="64" t="s">
        <v>146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 t="s">
        <v>23</v>
      </c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 t="s">
        <v>23</v>
      </c>
      <c r="AR77" s="14"/>
      <c r="AS77" s="18"/>
      <c r="AT77" s="16">
        <v>0</v>
      </c>
      <c r="AU77" s="18">
        <f t="shared" si="22"/>
        <v>0</v>
      </c>
      <c r="AV77" s="15" t="s">
        <v>23</v>
      </c>
      <c r="AX77" s="14"/>
      <c r="AY77" s="18"/>
      <c r="AZ77" s="16">
        <v>0</v>
      </c>
      <c r="BA77" s="18">
        <f t="shared" si="23"/>
        <v>0</v>
      </c>
      <c r="BB77" s="15" t="s">
        <v>23</v>
      </c>
      <c r="BD77" s="14"/>
      <c r="BE77" s="18"/>
      <c r="BF77" s="16">
        <v>0</v>
      </c>
      <c r="BG77" s="18">
        <f t="shared" si="24"/>
        <v>0</v>
      </c>
      <c r="BH77" s="15" t="s">
        <v>23</v>
      </c>
    </row>
    <row r="78" spans="1:60" ht="16.8" customHeight="1" x14ac:dyDescent="0.35">
      <c r="A78" s="15"/>
      <c r="B78" s="15"/>
      <c r="C78" s="15" t="s">
        <v>59</v>
      </c>
      <c r="D78" s="16" t="s">
        <v>23</v>
      </c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147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 t="s">
        <v>23</v>
      </c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 t="s">
        <v>23</v>
      </c>
      <c r="AR79" s="14"/>
      <c r="AS79" s="18"/>
      <c r="AT79" s="16">
        <v>0</v>
      </c>
      <c r="AU79" s="18">
        <f t="shared" si="22"/>
        <v>0</v>
      </c>
      <c r="AV79" s="15" t="s">
        <v>23</v>
      </c>
      <c r="AX79" s="14"/>
      <c r="AY79" s="18"/>
      <c r="AZ79" s="16">
        <v>0</v>
      </c>
      <c r="BA79" s="18">
        <f t="shared" si="23"/>
        <v>0</v>
      </c>
      <c r="BB79" s="15" t="s">
        <v>23</v>
      </c>
      <c r="BD79" s="14"/>
      <c r="BE79" s="18"/>
      <c r="BF79" s="16">
        <v>0</v>
      </c>
      <c r="BG79" s="18">
        <f t="shared" si="24"/>
        <v>0</v>
      </c>
      <c r="BH79" s="15" t="s">
        <v>23</v>
      </c>
    </row>
    <row r="80" spans="1:60" ht="16.8" customHeight="1" x14ac:dyDescent="0.35">
      <c r="A80" s="15"/>
      <c r="B80" s="15"/>
      <c r="C80" s="15" t="s">
        <v>61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 t="s">
        <v>23</v>
      </c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 t="s">
        <v>23</v>
      </c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 t="s">
        <v>23</v>
      </c>
      <c r="AR80" s="14"/>
      <c r="AS80" s="18"/>
      <c r="AT80" s="16">
        <v>0</v>
      </c>
      <c r="AU80" s="18">
        <f t="shared" si="22"/>
        <v>0</v>
      </c>
      <c r="AV80" s="15" t="s">
        <v>23</v>
      </c>
      <c r="AX80" s="14"/>
      <c r="AY80" s="18"/>
      <c r="AZ80" s="16">
        <v>0</v>
      </c>
      <c r="BA80" s="18">
        <f t="shared" si="23"/>
        <v>0</v>
      </c>
      <c r="BB80" s="15" t="s">
        <v>23</v>
      </c>
      <c r="BD80" s="14"/>
      <c r="BE80" s="18"/>
      <c r="BF80" s="16">
        <v>0</v>
      </c>
      <c r="BG80" s="18">
        <f t="shared" si="24"/>
        <v>0</v>
      </c>
      <c r="BH80" s="15" t="s">
        <v>23</v>
      </c>
    </row>
    <row r="81" spans="1:60" ht="16.8" customHeight="1" x14ac:dyDescent="0.35">
      <c r="A81" s="15"/>
      <c r="B81" s="15"/>
      <c r="C81" s="28" t="s">
        <v>148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 t="s">
        <v>23</v>
      </c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 t="s">
        <v>23</v>
      </c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 t="s">
        <v>23</v>
      </c>
      <c r="BD81" s="14"/>
      <c r="BE81" s="18"/>
      <c r="BF81" s="16">
        <v>0</v>
      </c>
      <c r="BG81" s="18">
        <f t="shared" si="24"/>
        <v>0</v>
      </c>
      <c r="BH81" s="15" t="s">
        <v>23</v>
      </c>
    </row>
    <row r="82" spans="1:60" ht="16.8" customHeight="1" x14ac:dyDescent="0.35">
      <c r="A82" s="15"/>
      <c r="B82" s="15"/>
      <c r="C82" s="15" t="s">
        <v>23</v>
      </c>
      <c r="D82" s="16"/>
      <c r="E82" s="16"/>
      <c r="F82" s="16" t="s">
        <v>23</v>
      </c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 t="str">
        <f t="shared" si="28"/>
        <v/>
      </c>
      <c r="W82" s="14"/>
      <c r="X82" s="18"/>
      <c r="Y82" s="16">
        <v>0</v>
      </c>
      <c r="Z82" s="18">
        <f t="shared" si="20"/>
        <v>258536.06</v>
      </c>
      <c r="AA82" s="15" t="s">
        <v>23</v>
      </c>
      <c r="AB82" s="24"/>
      <c r="AC82" s="15" t="str">
        <f t="shared" si="29"/>
        <v/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 t="s">
        <v>23</v>
      </c>
      <c r="AR82" s="14"/>
      <c r="AS82" s="18"/>
      <c r="AT82" s="16">
        <v>0</v>
      </c>
      <c r="AU82" s="18">
        <f t="shared" si="22"/>
        <v>0</v>
      </c>
      <c r="AV82" s="15" t="s">
        <v>23</v>
      </c>
      <c r="AX82" s="14"/>
      <c r="AY82" s="18"/>
      <c r="AZ82" s="16">
        <v>0</v>
      </c>
      <c r="BA82" s="18">
        <f t="shared" si="23"/>
        <v>0</v>
      </c>
      <c r="BB82" s="15" t="s">
        <v>23</v>
      </c>
      <c r="BD82" s="14"/>
      <c r="BE82" s="18"/>
      <c r="BF82" s="16">
        <v>0</v>
      </c>
      <c r="BG82" s="18">
        <f t="shared" si="24"/>
        <v>0</v>
      </c>
      <c r="BH82" s="15" t="s">
        <v>23</v>
      </c>
    </row>
    <row r="83" spans="1:60" ht="16.8" customHeight="1" x14ac:dyDescent="0.35">
      <c r="A83" s="15"/>
      <c r="B83" s="15"/>
      <c r="C83" s="28" t="s">
        <v>63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 t="s">
        <v>23</v>
      </c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 t="s">
        <v>23</v>
      </c>
      <c r="AR83" s="14"/>
      <c r="AS83" s="18"/>
      <c r="AT83" s="16">
        <v>0</v>
      </c>
      <c r="AU83" s="18">
        <f t="shared" si="22"/>
        <v>0</v>
      </c>
      <c r="AV83" s="15" t="s">
        <v>23</v>
      </c>
      <c r="AX83" s="14"/>
      <c r="AY83" s="18"/>
      <c r="AZ83" s="16">
        <v>0</v>
      </c>
      <c r="BA83" s="18">
        <f t="shared" si="23"/>
        <v>0</v>
      </c>
      <c r="BB83" s="15" t="s">
        <v>23</v>
      </c>
      <c r="BD83" s="14"/>
      <c r="BE83" s="18"/>
      <c r="BF83" s="16">
        <v>0</v>
      </c>
      <c r="BG83" s="18">
        <f t="shared" si="24"/>
        <v>0</v>
      </c>
      <c r="BH83" s="15" t="s">
        <v>23</v>
      </c>
    </row>
    <row r="84" spans="1:60" ht="16.8" customHeight="1" x14ac:dyDescent="0.35">
      <c r="A84" s="15"/>
      <c r="B84" s="15"/>
      <c r="C84" s="15" t="s">
        <v>64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 t="s">
        <v>23</v>
      </c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 t="s">
        <v>23</v>
      </c>
      <c r="AR84" s="14"/>
      <c r="AS84" s="18"/>
      <c r="AT84" s="16">
        <v>0</v>
      </c>
      <c r="AU84" s="18">
        <f t="shared" si="22"/>
        <v>0</v>
      </c>
      <c r="AV84" s="15" t="s">
        <v>23</v>
      </c>
      <c r="AX84" s="14"/>
      <c r="AY84" s="18"/>
      <c r="AZ84" s="16">
        <v>0</v>
      </c>
      <c r="BA84" s="18">
        <f t="shared" si="23"/>
        <v>0</v>
      </c>
      <c r="BB84" s="15" t="s">
        <v>23</v>
      </c>
      <c r="BD84" s="14"/>
      <c r="BE84" s="18"/>
      <c r="BF84" s="16">
        <v>0</v>
      </c>
      <c r="BG84" s="18">
        <f t="shared" si="24"/>
        <v>0</v>
      </c>
      <c r="BH84" s="15" t="s">
        <v>23</v>
      </c>
    </row>
    <row r="85" spans="1:60" ht="16.8" customHeight="1" x14ac:dyDescent="0.35">
      <c r="A85" s="15"/>
      <c r="B85" s="15"/>
      <c r="C85" s="15" t="s">
        <v>51</v>
      </c>
      <c r="D85" s="16"/>
      <c r="E85" s="16"/>
      <c r="F85" s="16"/>
      <c r="G85" s="16">
        <v>0</v>
      </c>
      <c r="H85" s="16"/>
      <c r="I85" s="4"/>
      <c r="J85" s="14"/>
      <c r="K85" s="17" t="s">
        <v>65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 t="s">
        <v>23</v>
      </c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 t="s">
        <v>23</v>
      </c>
      <c r="AR85" s="14"/>
      <c r="AS85" s="18"/>
      <c r="AT85" s="16">
        <v>0</v>
      </c>
      <c r="AU85" s="18">
        <f t="shared" si="22"/>
        <v>0</v>
      </c>
      <c r="AV85" s="15" t="s">
        <v>23</v>
      </c>
      <c r="AX85" s="14"/>
      <c r="AY85" s="18"/>
      <c r="AZ85" s="16">
        <v>0</v>
      </c>
      <c r="BA85" s="18">
        <f t="shared" si="23"/>
        <v>0</v>
      </c>
      <c r="BB85" s="15" t="s">
        <v>23</v>
      </c>
      <c r="BD85" s="14"/>
      <c r="BE85" s="18"/>
      <c r="BF85" s="16">
        <v>0</v>
      </c>
      <c r="BG85" s="18">
        <f t="shared" si="24"/>
        <v>0</v>
      </c>
      <c r="BH85" s="15" t="s">
        <v>23</v>
      </c>
    </row>
    <row r="86" spans="1:60" ht="16.8" customHeight="1" x14ac:dyDescent="0.35">
      <c r="A86" s="15"/>
      <c r="B86" s="15"/>
      <c r="C86" s="28" t="s">
        <v>66</v>
      </c>
      <c r="D86" s="16">
        <v>0</v>
      </c>
      <c r="E86" s="16"/>
      <c r="F86" s="16"/>
      <c r="G86" s="16">
        <v>0</v>
      </c>
      <c r="H86" s="16"/>
      <c r="I86" s="4"/>
      <c r="J86" s="14"/>
      <c r="K86" s="17" t="s">
        <v>23</v>
      </c>
      <c r="L86" s="16"/>
      <c r="M86" s="16"/>
      <c r="N86" s="16" t="s">
        <v>67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 t="s">
        <v>23</v>
      </c>
      <c r="AR86" s="14"/>
      <c r="AS86" s="18"/>
      <c r="AT86" s="16"/>
      <c r="AU86" s="18">
        <f t="shared" si="22"/>
        <v>0</v>
      </c>
      <c r="AV86" s="15" t="s">
        <v>23</v>
      </c>
      <c r="AX86" s="14"/>
      <c r="AY86" s="18"/>
      <c r="AZ86" s="16"/>
      <c r="BA86" s="18">
        <f t="shared" si="23"/>
        <v>0</v>
      </c>
      <c r="BB86" s="15" t="s">
        <v>23</v>
      </c>
      <c r="BD86" s="14"/>
      <c r="BE86" s="18"/>
      <c r="BF86" s="16"/>
      <c r="BG86" s="18">
        <f t="shared" si="24"/>
        <v>0</v>
      </c>
      <c r="BH86" s="15" t="s">
        <v>23</v>
      </c>
    </row>
    <row r="87" spans="1:60" ht="16.8" customHeight="1" x14ac:dyDescent="0.35">
      <c r="A87" s="15"/>
      <c r="B87" s="66"/>
      <c r="C87" s="15" t="s">
        <v>149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150</v>
      </c>
      <c r="L87" s="16"/>
      <c r="M87" s="16">
        <v>163460.13</v>
      </c>
      <c r="N87" s="16" t="s">
        <v>69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 t="s">
        <v>23</v>
      </c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 t="s">
        <v>23</v>
      </c>
      <c r="AR87" s="14"/>
      <c r="AS87" s="18"/>
      <c r="AT87" s="16">
        <v>0</v>
      </c>
      <c r="AU87" s="18">
        <f t="shared" si="22"/>
        <v>0</v>
      </c>
      <c r="AV87" s="15" t="s">
        <v>23</v>
      </c>
      <c r="AX87" s="14"/>
      <c r="AY87" s="18"/>
      <c r="AZ87" s="16">
        <v>0</v>
      </c>
      <c r="BA87" s="18">
        <f t="shared" si="23"/>
        <v>0</v>
      </c>
      <c r="BB87" s="15" t="s">
        <v>23</v>
      </c>
      <c r="BD87" s="14"/>
      <c r="BE87" s="18"/>
      <c r="BF87" s="16">
        <v>0</v>
      </c>
      <c r="BG87" s="18">
        <f t="shared" si="24"/>
        <v>0</v>
      </c>
      <c r="BH87" s="15" t="s">
        <v>23</v>
      </c>
    </row>
    <row r="88" spans="1:60" ht="16.8" customHeight="1" x14ac:dyDescent="0.35">
      <c r="A88" s="15"/>
      <c r="B88" s="15"/>
      <c r="C88" s="15" t="s">
        <v>151</v>
      </c>
      <c r="D88" s="16"/>
      <c r="E88" s="16">
        <v>0</v>
      </c>
      <c r="F88" s="16"/>
      <c r="G88" s="16">
        <v>0</v>
      </c>
      <c r="H88" s="16"/>
      <c r="I88" s="4"/>
      <c r="J88" s="14" t="s">
        <v>23</v>
      </c>
      <c r="K88" s="17" t="s">
        <v>152</v>
      </c>
      <c r="L88" s="16"/>
      <c r="M88" s="16">
        <v>66363.73</v>
      </c>
      <c r="N88" s="16" t="s">
        <v>71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 t="s">
        <v>23</v>
      </c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 t="s">
        <v>23</v>
      </c>
      <c r="AR88" s="14"/>
      <c r="AS88" s="18"/>
      <c r="AT88" s="16">
        <v>0</v>
      </c>
      <c r="AU88" s="18">
        <f t="shared" si="22"/>
        <v>0</v>
      </c>
      <c r="AV88" s="15" t="s">
        <v>23</v>
      </c>
      <c r="AX88" s="14"/>
      <c r="AY88" s="18"/>
      <c r="AZ88" s="16">
        <v>0</v>
      </c>
      <c r="BA88" s="18">
        <f t="shared" si="23"/>
        <v>0</v>
      </c>
      <c r="BB88" s="15" t="s">
        <v>23</v>
      </c>
      <c r="BD88" s="14"/>
      <c r="BE88" s="18"/>
      <c r="BF88" s="16">
        <v>0</v>
      </c>
      <c r="BG88" s="18">
        <f t="shared" si="24"/>
        <v>0</v>
      </c>
      <c r="BH88" s="15" t="s">
        <v>23</v>
      </c>
    </row>
    <row r="89" spans="1:60" ht="16.8" customHeight="1" x14ac:dyDescent="0.35">
      <c r="A89" s="15"/>
      <c r="B89" s="15"/>
      <c r="C89" s="15" t="s">
        <v>153</v>
      </c>
      <c r="D89" s="16" t="s">
        <v>23</v>
      </c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73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154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75</v>
      </c>
      <c r="L90" s="3">
        <f>SUM(L63:L89)</f>
        <v>25835.11</v>
      </c>
      <c r="M90" s="3">
        <f>SUM(M63:M89)</f>
        <v>233894.24</v>
      </c>
      <c r="N90" s="16" t="s">
        <v>76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 t="s">
        <v>23</v>
      </c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 t="s">
        <v>23</v>
      </c>
      <c r="AR90" s="14"/>
      <c r="AS90" s="18"/>
      <c r="AT90" s="16">
        <v>0</v>
      </c>
      <c r="AU90" s="18">
        <f t="shared" si="22"/>
        <v>0</v>
      </c>
      <c r="AV90" s="15" t="s">
        <v>23</v>
      </c>
      <c r="AX90" s="14"/>
      <c r="AY90" s="18"/>
      <c r="AZ90" s="16">
        <v>0</v>
      </c>
      <c r="BA90" s="18">
        <f t="shared" si="23"/>
        <v>0</v>
      </c>
      <c r="BB90" s="15" t="s">
        <v>23</v>
      </c>
      <c r="BD90" s="14"/>
      <c r="BE90" s="18"/>
      <c r="BF90" s="16">
        <v>0</v>
      </c>
      <c r="BG90" s="18">
        <f t="shared" si="24"/>
        <v>0</v>
      </c>
      <c r="BH90" s="15" t="s">
        <v>23</v>
      </c>
    </row>
    <row r="91" spans="1:60" ht="16.8" customHeight="1" x14ac:dyDescent="0.35">
      <c r="A91" s="15"/>
      <c r="B91" s="15"/>
      <c r="C91" s="15" t="s">
        <v>77</v>
      </c>
      <c r="D91" s="16"/>
      <c r="E91" s="16"/>
      <c r="F91" s="16"/>
      <c r="G91" s="16">
        <v>0</v>
      </c>
      <c r="H91" s="16"/>
      <c r="I91" s="4"/>
      <c r="J91" s="14"/>
      <c r="K91" s="6" t="s">
        <v>33</v>
      </c>
      <c r="L91" s="3">
        <f>L31</f>
        <v>238200.22</v>
      </c>
      <c r="M91" s="3">
        <f>M31</f>
        <v>0</v>
      </c>
      <c r="N91" s="16" t="s">
        <v>78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 t="s">
        <v>23</v>
      </c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 t="s">
        <v>23</v>
      </c>
      <c r="AR91" s="14"/>
      <c r="AS91" s="18"/>
      <c r="AT91" s="16">
        <v>0</v>
      </c>
      <c r="AU91" s="18">
        <f t="shared" si="22"/>
        <v>0</v>
      </c>
      <c r="AV91" s="15" t="s">
        <v>23</v>
      </c>
      <c r="AX91" s="14"/>
      <c r="AY91" s="18"/>
      <c r="AZ91" s="16">
        <v>0</v>
      </c>
      <c r="BA91" s="18">
        <f t="shared" si="23"/>
        <v>0</v>
      </c>
      <c r="BB91" s="15" t="s">
        <v>23</v>
      </c>
      <c r="BD91" s="14"/>
      <c r="BE91" s="18"/>
      <c r="BF91" s="16">
        <v>0</v>
      </c>
      <c r="BG91" s="18">
        <f t="shared" si="24"/>
        <v>0</v>
      </c>
      <c r="BH91" s="15" t="s">
        <v>23</v>
      </c>
    </row>
    <row r="92" spans="1:60" ht="16.8" customHeight="1" thickBot="1" x14ac:dyDescent="0.4">
      <c r="A92" s="15"/>
      <c r="B92" s="15"/>
      <c r="C92" s="15" t="s">
        <v>79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80</v>
      </c>
      <c r="L92" s="3">
        <f>L90+L91</f>
        <v>264035.33</v>
      </c>
      <c r="M92" s="3">
        <f>M90+M91</f>
        <v>233894.24</v>
      </c>
      <c r="N92" s="16" t="s">
        <v>81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 t="s">
        <v>23</v>
      </c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82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83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 t="s">
        <v>23</v>
      </c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 t="s">
        <v>23</v>
      </c>
      <c r="AR93" s="14"/>
      <c r="AS93" s="18"/>
      <c r="AT93" s="16">
        <v>0</v>
      </c>
      <c r="AU93" s="18">
        <f t="shared" si="22"/>
        <v>0</v>
      </c>
      <c r="AV93" s="15" t="s">
        <v>23</v>
      </c>
      <c r="AX93" s="14"/>
      <c r="AY93" s="18"/>
      <c r="AZ93" s="16">
        <v>0</v>
      </c>
      <c r="BA93" s="18">
        <f t="shared" si="23"/>
        <v>0</v>
      </c>
      <c r="BB93" s="15" t="s">
        <v>23</v>
      </c>
      <c r="BD93" s="14"/>
      <c r="BE93" s="18"/>
      <c r="BF93" s="16">
        <v>0</v>
      </c>
      <c r="BG93" s="18">
        <f t="shared" si="24"/>
        <v>0</v>
      </c>
      <c r="BH93" s="15" t="s">
        <v>23</v>
      </c>
    </row>
    <row r="94" spans="1:60" ht="16.8" customHeight="1" thickTop="1" thickBot="1" x14ac:dyDescent="0.4">
      <c r="A94" s="15"/>
      <c r="B94" s="15"/>
      <c r="C94" s="15" t="s">
        <v>84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85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 t="s">
        <v>23</v>
      </c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 t="s">
        <v>23</v>
      </c>
      <c r="AR94" s="14"/>
      <c r="AS94" s="18"/>
      <c r="AT94" s="16">
        <v>0</v>
      </c>
      <c r="AU94" s="18">
        <f t="shared" si="22"/>
        <v>0</v>
      </c>
      <c r="AV94" s="15" t="s">
        <v>23</v>
      </c>
      <c r="AX94" s="14"/>
      <c r="AY94" s="18"/>
      <c r="AZ94" s="16">
        <v>0</v>
      </c>
      <c r="BA94" s="18">
        <f t="shared" si="23"/>
        <v>0</v>
      </c>
      <c r="BB94" s="15" t="s">
        <v>23</v>
      </c>
      <c r="BD94" s="14"/>
      <c r="BE94" s="18"/>
      <c r="BF94" s="16">
        <v>0</v>
      </c>
      <c r="BG94" s="18">
        <f t="shared" si="24"/>
        <v>0</v>
      </c>
      <c r="BH94" s="15" t="s">
        <v>23</v>
      </c>
    </row>
    <row r="95" spans="1:60" ht="16.8" customHeight="1" thickTop="1" x14ac:dyDescent="0.35">
      <c r="A95" s="15"/>
      <c r="B95" s="15"/>
      <c r="C95" s="15" t="s">
        <v>86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87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 t="s">
        <v>23</v>
      </c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 t="s">
        <v>23</v>
      </c>
      <c r="AR95" s="14"/>
      <c r="AS95" s="18"/>
      <c r="AT95" s="16">
        <v>0</v>
      </c>
      <c r="AU95" s="18">
        <f t="shared" si="22"/>
        <v>0</v>
      </c>
      <c r="AV95" s="15" t="s">
        <v>23</v>
      </c>
      <c r="AX95" s="14"/>
      <c r="AY95" s="18"/>
      <c r="AZ95" s="16">
        <v>0</v>
      </c>
      <c r="BA95" s="18">
        <f t="shared" si="23"/>
        <v>0</v>
      </c>
      <c r="BB95" s="15" t="s">
        <v>23</v>
      </c>
      <c r="BD95" s="14"/>
      <c r="BE95" s="18"/>
      <c r="BF95" s="16">
        <v>0</v>
      </c>
      <c r="BG95" s="18">
        <f t="shared" si="24"/>
        <v>0</v>
      </c>
      <c r="BH95" s="15" t="s">
        <v>23</v>
      </c>
    </row>
    <row r="96" spans="1:60" ht="16.8" customHeight="1" x14ac:dyDescent="0.35">
      <c r="A96" s="15"/>
      <c r="B96" s="15"/>
      <c r="C96" s="15" t="s">
        <v>88</v>
      </c>
      <c r="D96" s="16"/>
      <c r="E96" s="16"/>
      <c r="F96" s="16"/>
      <c r="G96" s="16">
        <v>0</v>
      </c>
      <c r="H96" s="16"/>
      <c r="I96" s="4"/>
      <c r="J96" s="14"/>
      <c r="K96" s="6" t="s">
        <v>89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 t="s">
        <v>23</v>
      </c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 t="s">
        <v>23</v>
      </c>
      <c r="AR96" s="14"/>
      <c r="AS96" s="18"/>
      <c r="AT96" s="16">
        <v>0</v>
      </c>
      <c r="AU96" s="18">
        <f t="shared" ref="AU96:AU127" si="36">(AS96-AT96)+AU95</f>
        <v>0</v>
      </c>
      <c r="AV96" s="15" t="s">
        <v>23</v>
      </c>
      <c r="AX96" s="14"/>
      <c r="AY96" s="18"/>
      <c r="AZ96" s="16">
        <v>0</v>
      </c>
      <c r="BA96" s="18">
        <f t="shared" ref="BA96:BA127" si="37">(AY96-AZ96)+BA95</f>
        <v>0</v>
      </c>
      <c r="BB96" s="15" t="s">
        <v>23</v>
      </c>
      <c r="BD96" s="14"/>
      <c r="BE96" s="18"/>
      <c r="BF96" s="16">
        <v>0</v>
      </c>
      <c r="BG96" s="18">
        <f t="shared" ref="BG96:BG127" si="38">(BE96-BF96)+BG95</f>
        <v>0</v>
      </c>
      <c r="BH96" s="15" t="s">
        <v>23</v>
      </c>
    </row>
    <row r="97" spans="1:60" ht="16.8" customHeight="1" x14ac:dyDescent="0.35">
      <c r="A97" s="15"/>
      <c r="B97" s="15"/>
      <c r="C97" s="15" t="s">
        <v>155</v>
      </c>
      <c r="D97" s="16"/>
      <c r="E97" s="16"/>
      <c r="F97" s="16"/>
      <c r="G97" s="16">
        <v>1500</v>
      </c>
      <c r="H97" s="16"/>
      <c r="I97" s="4"/>
      <c r="J97" s="14"/>
      <c r="K97" s="6" t="s">
        <v>91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 t="s">
        <v>23</v>
      </c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 t="s">
        <v>23</v>
      </c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 t="s">
        <v>23</v>
      </c>
      <c r="AR97" s="14"/>
      <c r="AS97" s="18"/>
      <c r="AT97" s="16">
        <v>0</v>
      </c>
      <c r="AU97" s="18">
        <f t="shared" si="36"/>
        <v>0</v>
      </c>
      <c r="AV97" s="15" t="s">
        <v>23</v>
      </c>
      <c r="AX97" s="14"/>
      <c r="AY97" s="18"/>
      <c r="AZ97" s="16">
        <v>0</v>
      </c>
      <c r="BA97" s="18">
        <f t="shared" si="37"/>
        <v>0</v>
      </c>
      <c r="BB97" s="15" t="s">
        <v>23</v>
      </c>
      <c r="BD97" s="14"/>
      <c r="BE97" s="18"/>
      <c r="BF97" s="16">
        <v>0</v>
      </c>
      <c r="BG97" s="18">
        <f t="shared" si="38"/>
        <v>0</v>
      </c>
      <c r="BH97" s="15" t="s">
        <v>23</v>
      </c>
    </row>
    <row r="98" spans="1:60" ht="16.8" customHeight="1" x14ac:dyDescent="0.35">
      <c r="A98" s="15"/>
      <c r="B98" s="15"/>
      <c r="C98" s="15" t="s">
        <v>92</v>
      </c>
      <c r="D98" s="16"/>
      <c r="E98" s="16"/>
      <c r="F98" s="16"/>
      <c r="G98" s="16">
        <v>0</v>
      </c>
      <c r="H98" s="16"/>
      <c r="I98" s="4"/>
      <c r="J98" s="14"/>
      <c r="K98" s="6" t="s">
        <v>93</v>
      </c>
      <c r="L98" s="3"/>
      <c r="M98" s="46" t="s">
        <v>94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 t="s">
        <v>23</v>
      </c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 t="s">
        <v>23</v>
      </c>
      <c r="AR98" s="14"/>
      <c r="AS98" s="18"/>
      <c r="AT98" s="16">
        <v>0</v>
      </c>
      <c r="AU98" s="18">
        <f t="shared" si="36"/>
        <v>0</v>
      </c>
      <c r="AV98" s="15" t="s">
        <v>23</v>
      </c>
      <c r="AX98" s="14"/>
      <c r="AY98" s="18"/>
      <c r="AZ98" s="16">
        <v>0</v>
      </c>
      <c r="BA98" s="18">
        <f t="shared" si="37"/>
        <v>0</v>
      </c>
      <c r="BB98" s="15" t="s">
        <v>23</v>
      </c>
      <c r="BD98" s="14"/>
      <c r="BE98" s="18"/>
      <c r="BF98" s="16">
        <v>0</v>
      </c>
      <c r="BG98" s="18">
        <f t="shared" si="38"/>
        <v>0</v>
      </c>
      <c r="BH98" s="15" t="s">
        <v>23</v>
      </c>
    </row>
    <row r="99" spans="1:60" ht="16.8" customHeight="1" x14ac:dyDescent="0.35">
      <c r="A99" s="15"/>
      <c r="B99" s="15"/>
      <c r="C99" s="15" t="s">
        <v>95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96</v>
      </c>
      <c r="L99" s="50">
        <v>114.5</v>
      </c>
      <c r="M99" s="16" t="s">
        <v>27</v>
      </c>
      <c r="N99" s="16" t="s">
        <v>28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97</v>
      </c>
      <c r="D100" s="16"/>
      <c r="E100" s="16"/>
      <c r="F100" s="16"/>
      <c r="G100" s="16">
        <v>0</v>
      </c>
      <c r="H100" s="16"/>
      <c r="I100" s="4"/>
      <c r="J100" s="14"/>
      <c r="K100" s="16" t="s">
        <v>23</v>
      </c>
      <c r="L100" s="16">
        <v>0</v>
      </c>
      <c r="M100" s="30" t="s">
        <v>99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156</v>
      </c>
      <c r="D101" s="16"/>
      <c r="E101" s="16"/>
      <c r="F101" s="16"/>
      <c r="G101" s="16">
        <v>852.6</v>
      </c>
      <c r="H101" s="16"/>
      <c r="I101" s="4"/>
      <c r="J101" s="14"/>
      <c r="K101" s="25" t="s">
        <v>23</v>
      </c>
      <c r="L101" s="83">
        <v>0</v>
      </c>
      <c r="M101" s="16" t="s">
        <v>23</v>
      </c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 t="s">
        <v>23</v>
      </c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 t="s">
        <v>23</v>
      </c>
      <c r="AR101" s="14"/>
      <c r="AS101" s="18"/>
      <c r="AT101" s="16">
        <v>0</v>
      </c>
      <c r="AU101" s="18">
        <f t="shared" si="36"/>
        <v>0</v>
      </c>
      <c r="AV101" s="15" t="s">
        <v>23</v>
      </c>
      <c r="AX101" s="14"/>
      <c r="AY101" s="18"/>
      <c r="AZ101" s="16">
        <v>0</v>
      </c>
      <c r="BA101" s="18">
        <f t="shared" si="37"/>
        <v>0</v>
      </c>
      <c r="BB101" s="15" t="s">
        <v>23</v>
      </c>
      <c r="BD101" s="14"/>
      <c r="BE101" s="18"/>
      <c r="BF101" s="16">
        <v>0</v>
      </c>
      <c r="BG101" s="18">
        <f t="shared" si="38"/>
        <v>0</v>
      </c>
      <c r="BH101" s="15" t="s">
        <v>23</v>
      </c>
    </row>
    <row r="102" spans="1:60" ht="16.8" customHeight="1" x14ac:dyDescent="0.35">
      <c r="A102" s="15"/>
      <c r="B102" s="15"/>
      <c r="C102" s="64" t="s">
        <v>157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 t="s">
        <v>23</v>
      </c>
      <c r="L102" s="73">
        <v>0</v>
      </c>
      <c r="M102" s="16" t="s">
        <v>23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104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105</v>
      </c>
      <c r="L103" s="73">
        <v>716</v>
      </c>
      <c r="M103" s="30" t="s">
        <v>23</v>
      </c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158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 t="s">
        <v>23</v>
      </c>
      <c r="L104" s="30">
        <v>0</v>
      </c>
      <c r="M104" s="16" t="s">
        <v>23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 t="s">
        <v>23</v>
      </c>
      <c r="AB104" s="24"/>
      <c r="AC104" s="64" t="s">
        <v>159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 t="s">
        <v>23</v>
      </c>
      <c r="AR104" s="14"/>
      <c r="AS104" s="18"/>
      <c r="AT104" s="16">
        <v>0</v>
      </c>
      <c r="AU104" s="18">
        <f t="shared" si="36"/>
        <v>0</v>
      </c>
      <c r="AV104" s="15" t="s">
        <v>23</v>
      </c>
      <c r="AX104" s="14"/>
      <c r="AY104" s="18"/>
      <c r="AZ104" s="16">
        <v>0</v>
      </c>
      <c r="BA104" s="18">
        <f t="shared" si="37"/>
        <v>0</v>
      </c>
      <c r="BB104" s="15" t="s">
        <v>23</v>
      </c>
      <c r="BD104" s="14"/>
      <c r="BE104" s="18"/>
      <c r="BF104" s="16">
        <v>0</v>
      </c>
      <c r="BG104" s="18">
        <f t="shared" si="38"/>
        <v>0</v>
      </c>
      <c r="BH104" s="15" t="s">
        <v>23</v>
      </c>
    </row>
    <row r="105" spans="1:60" ht="16.8" customHeight="1" x14ac:dyDescent="0.35">
      <c r="A105" s="15"/>
      <c r="B105" s="15"/>
      <c r="C105" s="15" t="s">
        <v>108</v>
      </c>
      <c r="D105" s="16"/>
      <c r="E105" s="16"/>
      <c r="F105" s="16"/>
      <c r="G105" s="16">
        <v>0</v>
      </c>
      <c r="H105" s="16"/>
      <c r="I105" s="4"/>
      <c r="J105" s="14"/>
      <c r="K105" s="30" t="s">
        <v>109</v>
      </c>
      <c r="L105" s="73">
        <v>7.0000000000000007E-2</v>
      </c>
      <c r="M105" s="50" t="s">
        <v>23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110</v>
      </c>
      <c r="W105" s="14"/>
      <c r="X105" s="18"/>
      <c r="Y105" s="16">
        <v>0</v>
      </c>
      <c r="Z105" s="18">
        <f t="shared" si="34"/>
        <v>258536.06</v>
      </c>
      <c r="AA105" s="15" t="s">
        <v>23</v>
      </c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 t="s">
        <v>23</v>
      </c>
      <c r="AR105" s="14"/>
      <c r="AS105" s="18">
        <v>0</v>
      </c>
      <c r="AT105" s="16">
        <v>0</v>
      </c>
      <c r="AU105" s="18">
        <f t="shared" si="36"/>
        <v>0</v>
      </c>
      <c r="AV105" s="15" t="s">
        <v>23</v>
      </c>
      <c r="AX105" s="14"/>
      <c r="AY105" s="18">
        <v>0</v>
      </c>
      <c r="AZ105" s="16">
        <v>0</v>
      </c>
      <c r="BA105" s="18">
        <f t="shared" si="37"/>
        <v>0</v>
      </c>
      <c r="BB105" s="15" t="s">
        <v>23</v>
      </c>
      <c r="BD105" s="14"/>
      <c r="BE105" s="18">
        <v>0</v>
      </c>
      <c r="BF105" s="16">
        <v>0</v>
      </c>
      <c r="BG105" s="18">
        <f t="shared" si="38"/>
        <v>0</v>
      </c>
      <c r="BH105" s="15" t="s">
        <v>23</v>
      </c>
    </row>
    <row r="106" spans="1:60" ht="16.8" customHeight="1" x14ac:dyDescent="0.35">
      <c r="A106" s="15"/>
      <c r="B106" s="15"/>
      <c r="C106" s="15" t="s">
        <v>160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114</v>
      </c>
      <c r="L106" s="16">
        <v>100</v>
      </c>
      <c r="M106" s="16" t="s">
        <v>23</v>
      </c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 t="s">
        <v>23</v>
      </c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 t="s">
        <v>23</v>
      </c>
      <c r="AR106" s="14"/>
      <c r="AS106" s="18">
        <v>0</v>
      </c>
      <c r="AT106" s="16">
        <v>0</v>
      </c>
      <c r="AU106" s="18">
        <f t="shared" si="36"/>
        <v>0</v>
      </c>
      <c r="AV106" s="15" t="s">
        <v>23</v>
      </c>
      <c r="AX106" s="14"/>
      <c r="AY106" s="18">
        <v>0</v>
      </c>
      <c r="AZ106" s="16">
        <v>0</v>
      </c>
      <c r="BA106" s="18">
        <f t="shared" si="37"/>
        <v>0</v>
      </c>
      <c r="BB106" s="15" t="s">
        <v>23</v>
      </c>
      <c r="BD106" s="14"/>
      <c r="BE106" s="18">
        <v>0</v>
      </c>
      <c r="BF106" s="16">
        <v>0</v>
      </c>
      <c r="BG106" s="18">
        <f t="shared" si="38"/>
        <v>0</v>
      </c>
      <c r="BH106" s="15" t="s">
        <v>23</v>
      </c>
    </row>
    <row r="107" spans="1:60" ht="16.8" customHeight="1" x14ac:dyDescent="0.35">
      <c r="A107" s="15"/>
      <c r="B107" s="15"/>
      <c r="C107" s="15" t="s">
        <v>113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116</v>
      </c>
      <c r="L107" s="16">
        <v>100</v>
      </c>
      <c r="M107" s="16" t="s">
        <v>23</v>
      </c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 t="s">
        <v>23</v>
      </c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 t="s">
        <v>23</v>
      </c>
      <c r="AR107" s="14"/>
      <c r="AS107" s="18">
        <v>0</v>
      </c>
      <c r="AT107" s="16"/>
      <c r="AU107" s="18">
        <f t="shared" si="36"/>
        <v>0</v>
      </c>
      <c r="AV107" s="15" t="s">
        <v>23</v>
      </c>
      <c r="AX107" s="14"/>
      <c r="AY107" s="18">
        <v>0</v>
      </c>
      <c r="AZ107" s="16"/>
      <c r="BA107" s="18">
        <f t="shared" si="37"/>
        <v>0</v>
      </c>
      <c r="BB107" s="15" t="s">
        <v>23</v>
      </c>
      <c r="BD107" s="14"/>
      <c r="BE107" s="18">
        <v>0</v>
      </c>
      <c r="BF107" s="16"/>
      <c r="BG107" s="18">
        <f t="shared" si="38"/>
        <v>0</v>
      </c>
      <c r="BH107" s="15" t="s">
        <v>23</v>
      </c>
    </row>
    <row r="108" spans="1:60" ht="16.8" customHeight="1" x14ac:dyDescent="0.35">
      <c r="A108" s="15" t="s">
        <v>23</v>
      </c>
      <c r="B108" s="15"/>
      <c r="C108" s="15" t="s">
        <v>161</v>
      </c>
      <c r="D108" s="16"/>
      <c r="E108" s="16"/>
      <c r="F108" s="16">
        <v>0</v>
      </c>
      <c r="G108" s="16"/>
      <c r="H108" s="16"/>
      <c r="I108" s="4"/>
      <c r="J108" s="14"/>
      <c r="K108" s="16" t="s">
        <v>23</v>
      </c>
      <c r="L108" s="16">
        <v>0</v>
      </c>
      <c r="M108" s="16" t="s">
        <v>23</v>
      </c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 t="s">
        <v>23</v>
      </c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 t="s">
        <v>23</v>
      </c>
      <c r="AF108" s="63" t="s">
        <v>23</v>
      </c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 t="s">
        <v>23</v>
      </c>
      <c r="AR108" s="14"/>
      <c r="AS108" s="18">
        <v>0</v>
      </c>
      <c r="AT108" s="16"/>
      <c r="AU108" s="18">
        <f t="shared" si="36"/>
        <v>0</v>
      </c>
      <c r="AV108" s="15" t="s">
        <v>23</v>
      </c>
      <c r="AX108" s="14"/>
      <c r="AY108" s="18">
        <v>0</v>
      </c>
      <c r="AZ108" s="16"/>
      <c r="BA108" s="18">
        <f t="shared" si="37"/>
        <v>0</v>
      </c>
      <c r="BB108" s="15" t="s">
        <v>23</v>
      </c>
      <c r="BD108" s="14"/>
      <c r="BE108" s="18">
        <v>0</v>
      </c>
      <c r="BF108" s="16"/>
      <c r="BG108" s="18">
        <f t="shared" si="38"/>
        <v>0</v>
      </c>
      <c r="BH108" s="15" t="s">
        <v>23</v>
      </c>
    </row>
    <row r="109" spans="1:60" ht="16.8" customHeight="1" x14ac:dyDescent="0.35">
      <c r="A109" s="15"/>
      <c r="B109" s="15" t="s">
        <v>23</v>
      </c>
      <c r="C109" s="15" t="s">
        <v>162</v>
      </c>
      <c r="D109" s="16"/>
      <c r="E109" s="16"/>
      <c r="F109" s="16">
        <v>8877.49</v>
      </c>
      <c r="G109" s="16"/>
      <c r="H109" s="16">
        <v>0</v>
      </c>
      <c r="I109" s="4"/>
      <c r="J109" s="14" t="s">
        <v>23</v>
      </c>
      <c r="K109" s="16" t="s">
        <v>23</v>
      </c>
      <c r="L109" s="16">
        <v>0</v>
      </c>
      <c r="M109" s="16" t="s">
        <v>23</v>
      </c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 t="s">
        <v>23</v>
      </c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 t="s">
        <v>23</v>
      </c>
      <c r="AF109" s="63" t="s">
        <v>23</v>
      </c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 t="s">
        <v>23</v>
      </c>
      <c r="AR109" s="14"/>
      <c r="AS109" s="18">
        <v>0</v>
      </c>
      <c r="AT109" s="16"/>
      <c r="AU109" s="18">
        <f t="shared" si="36"/>
        <v>0</v>
      </c>
      <c r="AV109" s="15" t="s">
        <v>23</v>
      </c>
      <c r="AX109" s="14"/>
      <c r="AY109" s="18">
        <v>0</v>
      </c>
      <c r="AZ109" s="16"/>
      <c r="BA109" s="18">
        <f t="shared" si="37"/>
        <v>0</v>
      </c>
      <c r="BB109" s="15" t="s">
        <v>23</v>
      </c>
      <c r="BD109" s="14"/>
      <c r="BE109" s="18">
        <v>0</v>
      </c>
      <c r="BF109" s="16"/>
      <c r="BG109" s="18">
        <f t="shared" si="38"/>
        <v>0</v>
      </c>
      <c r="BH109" s="15" t="s">
        <v>23</v>
      </c>
    </row>
    <row r="110" spans="1:60" ht="16.8" customHeight="1" x14ac:dyDescent="0.35">
      <c r="A110" s="15" t="s">
        <v>23</v>
      </c>
      <c r="B110" s="15"/>
      <c r="C110" s="15" t="s">
        <v>163</v>
      </c>
      <c r="D110" s="16"/>
      <c r="E110" s="16"/>
      <c r="F110" s="16">
        <v>0</v>
      </c>
      <c r="G110" s="16"/>
      <c r="H110" s="16"/>
      <c r="I110" s="4"/>
      <c r="J110" s="14"/>
      <c r="K110" s="16" t="s">
        <v>118</v>
      </c>
      <c r="L110" s="16">
        <v>-9</v>
      </c>
      <c r="M110" s="16" t="s">
        <v>23</v>
      </c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 t="s">
        <v>23</v>
      </c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 t="s">
        <v>23</v>
      </c>
      <c r="AF110" s="63" t="s">
        <v>23</v>
      </c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 t="s">
        <v>23</v>
      </c>
      <c r="AR110" s="14"/>
      <c r="AS110" s="18">
        <v>0</v>
      </c>
      <c r="AT110" s="16"/>
      <c r="AU110" s="18">
        <f t="shared" si="36"/>
        <v>0</v>
      </c>
      <c r="AV110" s="15" t="s">
        <v>23</v>
      </c>
      <c r="AX110" s="14"/>
      <c r="AY110" s="18">
        <v>0</v>
      </c>
      <c r="AZ110" s="16"/>
      <c r="BA110" s="18">
        <f t="shared" si="37"/>
        <v>0</v>
      </c>
      <c r="BB110" s="15" t="s">
        <v>23</v>
      </c>
      <c r="BD110" s="14"/>
      <c r="BE110" s="18">
        <v>0</v>
      </c>
      <c r="BF110" s="16"/>
      <c r="BG110" s="18">
        <f t="shared" si="38"/>
        <v>0</v>
      </c>
      <c r="BH110" s="15" t="s">
        <v>23</v>
      </c>
    </row>
    <row r="111" spans="1:60" ht="16.8" customHeight="1" x14ac:dyDescent="0.35">
      <c r="A111" s="15"/>
      <c r="B111" s="15"/>
      <c r="C111" s="15" t="s">
        <v>164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69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 t="s">
        <v>23</v>
      </c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 t="s">
        <v>23</v>
      </c>
      <c r="AD111" s="25"/>
      <c r="AE111" s="62" t="s">
        <v>23</v>
      </c>
      <c r="AF111" s="63" t="s">
        <v>23</v>
      </c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 t="s">
        <v>23</v>
      </c>
      <c r="AR111" s="14"/>
      <c r="AS111" s="18">
        <v>0</v>
      </c>
      <c r="AT111" s="16"/>
      <c r="AU111" s="18">
        <f t="shared" si="36"/>
        <v>0</v>
      </c>
      <c r="AV111" s="15" t="s">
        <v>23</v>
      </c>
      <c r="AX111" s="14"/>
      <c r="AY111" s="18">
        <v>0</v>
      </c>
      <c r="AZ111" s="16"/>
      <c r="BA111" s="18">
        <f t="shared" si="37"/>
        <v>0</v>
      </c>
      <c r="BB111" s="15" t="s">
        <v>23</v>
      </c>
      <c r="BD111" s="14"/>
      <c r="BE111" s="18">
        <v>0</v>
      </c>
      <c r="BF111" s="16"/>
      <c r="BG111" s="18">
        <f t="shared" si="38"/>
        <v>0</v>
      </c>
      <c r="BH111" s="15" t="s">
        <v>23</v>
      </c>
    </row>
    <row r="112" spans="1:60" ht="16.8" customHeight="1" x14ac:dyDescent="0.35">
      <c r="A112" s="15"/>
      <c r="B112" s="15"/>
      <c r="C112" s="68" t="s">
        <v>115</v>
      </c>
      <c r="D112" s="69"/>
      <c r="E112" s="69"/>
      <c r="F112" s="69">
        <v>0</v>
      </c>
      <c r="G112" s="16"/>
      <c r="H112" s="16"/>
      <c r="I112" s="4"/>
      <c r="J112" s="14"/>
      <c r="K112" s="17" t="s">
        <v>119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 t="s">
        <v>23</v>
      </c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 t="s">
        <v>23</v>
      </c>
      <c r="AF112" s="63" t="s">
        <v>23</v>
      </c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 t="s">
        <v>23</v>
      </c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 t="s">
        <v>23</v>
      </c>
      <c r="BD112" s="14"/>
      <c r="BE112" s="18">
        <v>0</v>
      </c>
      <c r="BF112" s="16"/>
      <c r="BG112" s="18">
        <f t="shared" si="38"/>
        <v>0</v>
      </c>
      <c r="BH112" s="15" t="s">
        <v>23</v>
      </c>
    </row>
    <row r="113" spans="1:69" ht="16.8" customHeight="1" x14ac:dyDescent="0.35">
      <c r="A113" s="15"/>
      <c r="B113" s="15"/>
      <c r="C113" s="15" t="s">
        <v>165</v>
      </c>
      <c r="D113" s="16"/>
      <c r="E113" s="16"/>
      <c r="F113" s="16">
        <v>1224</v>
      </c>
      <c r="G113" s="16"/>
      <c r="H113" s="16"/>
      <c r="I113" s="4"/>
      <c r="J113" s="14"/>
      <c r="K113" s="17" t="s">
        <v>94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 t="s">
        <v>23</v>
      </c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 t="s">
        <v>23</v>
      </c>
      <c r="AF113" s="63" t="s">
        <v>23</v>
      </c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 t="s">
        <v>23</v>
      </c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 t="s">
        <v>23</v>
      </c>
      <c r="BD113" s="14"/>
      <c r="BE113" s="18">
        <v>0</v>
      </c>
      <c r="BF113" s="16"/>
      <c r="BG113" s="18">
        <f t="shared" si="38"/>
        <v>0</v>
      </c>
      <c r="BH113" s="15" t="s">
        <v>23</v>
      </c>
    </row>
    <row r="114" spans="1:69" ht="16.8" customHeight="1" x14ac:dyDescent="0.35">
      <c r="A114" s="15"/>
      <c r="B114" s="15"/>
      <c r="C114" s="47" t="s">
        <v>120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 t="s">
        <v>23</v>
      </c>
      <c r="N114" s="3" t="s">
        <v>23</v>
      </c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166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 t="s">
        <v>23</v>
      </c>
      <c r="AR114" s="14"/>
      <c r="AS114" s="18"/>
      <c r="AT114" s="25">
        <v>0</v>
      </c>
      <c r="AU114" s="18">
        <f t="shared" si="36"/>
        <v>0</v>
      </c>
      <c r="AV114" s="15" t="s">
        <v>23</v>
      </c>
      <c r="AX114" s="14"/>
      <c r="AY114" s="18"/>
      <c r="AZ114" s="25">
        <v>0</v>
      </c>
      <c r="BA114" s="18">
        <f t="shared" si="37"/>
        <v>0</v>
      </c>
      <c r="BB114" s="15" t="s">
        <v>23</v>
      </c>
      <c r="BD114" s="14"/>
      <c r="BE114" s="18"/>
      <c r="BF114" s="25">
        <v>0</v>
      </c>
      <c r="BG114" s="18">
        <f t="shared" si="38"/>
        <v>0</v>
      </c>
      <c r="BH114" s="15" t="s">
        <v>23</v>
      </c>
    </row>
    <row r="115" spans="1:69" ht="16.8" customHeight="1" x14ac:dyDescent="0.35">
      <c r="A115" s="15"/>
      <c r="B115" s="15"/>
      <c r="C115" s="15" t="s">
        <v>121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 t="s">
        <v>23</v>
      </c>
      <c r="N115" s="16" t="s">
        <v>23</v>
      </c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 t="s">
        <v>23</v>
      </c>
      <c r="B116" s="15"/>
      <c r="C116" s="15" t="s">
        <v>167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 t="s">
        <v>23</v>
      </c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 t="s">
        <v>23</v>
      </c>
      <c r="AR116" s="14"/>
      <c r="AS116" s="18"/>
      <c r="AT116" s="16">
        <v>0</v>
      </c>
      <c r="AU116" s="18">
        <f t="shared" si="36"/>
        <v>0</v>
      </c>
      <c r="AV116" s="15" t="s">
        <v>23</v>
      </c>
      <c r="AX116" s="14"/>
      <c r="AY116" s="18"/>
      <c r="AZ116" s="16">
        <v>0</v>
      </c>
      <c r="BA116" s="18">
        <f t="shared" si="37"/>
        <v>0</v>
      </c>
      <c r="BB116" s="15" t="s">
        <v>23</v>
      </c>
      <c r="BD116" s="14"/>
      <c r="BE116" s="18"/>
      <c r="BF116" s="16">
        <v>0</v>
      </c>
      <c r="BG116" s="18">
        <f t="shared" si="38"/>
        <v>0</v>
      </c>
      <c r="BH116" s="15" t="s">
        <v>23</v>
      </c>
    </row>
    <row r="117" spans="1:69" ht="16.8" customHeight="1" x14ac:dyDescent="0.35">
      <c r="A117" s="15"/>
      <c r="B117" s="15"/>
      <c r="C117" s="15" t="s">
        <v>23</v>
      </c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123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 t="str">
        <f>C117</f>
        <v/>
      </c>
      <c r="W117" s="14"/>
      <c r="X117" s="18"/>
      <c r="Y117" s="16">
        <v>0</v>
      </c>
      <c r="Z117" s="18">
        <f t="shared" si="34"/>
        <v>268637.55</v>
      </c>
      <c r="AA117" s="15" t="s">
        <v>23</v>
      </c>
      <c r="AB117" s="24"/>
      <c r="AC117" s="15" t="s">
        <v>168</v>
      </c>
      <c r="AD117" s="25"/>
      <c r="AE117" s="62">
        <f>G117</f>
        <v>0</v>
      </c>
      <c r="AF117" s="63">
        <f>AE117+AF56</f>
        <v>0</v>
      </c>
      <c r="AG117" s="25"/>
      <c r="AH117" s="24" t="s">
        <v>119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 t="s">
        <v>23</v>
      </c>
      <c r="AR117" s="14"/>
      <c r="AS117" s="18"/>
      <c r="AT117" s="16">
        <v>0</v>
      </c>
      <c r="AU117" s="18">
        <f t="shared" si="36"/>
        <v>0</v>
      </c>
      <c r="AV117" s="16" t="s">
        <v>23</v>
      </c>
      <c r="AX117" s="14"/>
      <c r="AY117" s="18"/>
      <c r="AZ117" s="16">
        <v>0</v>
      </c>
      <c r="BA117" s="18">
        <f t="shared" si="37"/>
        <v>0</v>
      </c>
      <c r="BB117" s="15" t="s">
        <v>23</v>
      </c>
      <c r="BD117" s="14"/>
      <c r="BE117" s="18"/>
      <c r="BF117" s="16">
        <v>0</v>
      </c>
      <c r="BG117" s="18">
        <f t="shared" si="38"/>
        <v>0</v>
      </c>
      <c r="BH117" s="15" t="s">
        <v>23</v>
      </c>
    </row>
    <row r="118" spans="1:69" ht="16.8" customHeight="1" x14ac:dyDescent="0.35">
      <c r="A118" s="15"/>
      <c r="B118" s="15"/>
      <c r="C118" s="64" t="s">
        <v>150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124</v>
      </c>
      <c r="L118" s="3">
        <f>L117-M117</f>
        <v>30141.090000000004</v>
      </c>
      <c r="M118" s="16"/>
      <c r="N118" s="16"/>
      <c r="O118" s="16" t="s">
        <v>23</v>
      </c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169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125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 t="s">
        <v>23</v>
      </c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152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36</v>
      </c>
      <c r="L119" s="55">
        <f>D120+E120+A120+B120+B67</f>
        <v>30141.090000000007</v>
      </c>
      <c r="M119" s="16"/>
      <c r="N119" s="16"/>
      <c r="O119" s="56" t="s">
        <v>23</v>
      </c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170</v>
      </c>
      <c r="AD119" s="65"/>
      <c r="AE119" s="65" t="s">
        <v>23</v>
      </c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127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128</v>
      </c>
      <c r="L120" s="3">
        <f>L118-L119</f>
        <v>0</v>
      </c>
      <c r="M120" s="27" t="s">
        <v>171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 t="s">
        <v>23</v>
      </c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129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172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2" spans="1:69" ht="16.8" customHeight="1" x14ac:dyDescent="0.25">
      <c r="C122" s="7" t="s">
        <v>23</v>
      </c>
    </row>
    <row r="123" spans="1:69" ht="16.8" customHeight="1" x14ac:dyDescent="0.35">
      <c r="A123" s="2"/>
      <c r="B123" s="2" t="s">
        <v>23</v>
      </c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4" t="s">
        <v>25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V123" s="7" t="s">
        <v>23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130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173</v>
      </c>
      <c r="BK123" s="21" t="s">
        <v>0</v>
      </c>
      <c r="BL123" s="8" t="s">
        <v>35</v>
      </c>
      <c r="BM123" s="8" t="s">
        <v>0</v>
      </c>
      <c r="BN123" s="8" t="s">
        <v>41</v>
      </c>
      <c r="BO123" s="8" t="s">
        <v>174</v>
      </c>
      <c r="BP123" s="8" t="s">
        <v>0</v>
      </c>
      <c r="BQ123" s="9" t="s">
        <v>175</v>
      </c>
    </row>
    <row r="124" spans="1:69" ht="16.8" customHeight="1" x14ac:dyDescent="0.35">
      <c r="A124" s="14">
        <v>45294</v>
      </c>
      <c r="B124" s="15" t="s">
        <v>176</v>
      </c>
      <c r="C124" s="15" t="s">
        <v>177</v>
      </c>
      <c r="D124" s="16">
        <v>22002.73</v>
      </c>
      <c r="E124" s="16">
        <v>0</v>
      </c>
      <c r="F124" s="16"/>
      <c r="G124" s="16"/>
      <c r="H124" s="105"/>
      <c r="I124" s="4"/>
      <c r="J124" s="14">
        <f>A124</f>
        <v>45294</v>
      </c>
      <c r="K124" s="17" t="s">
        <v>25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26</v>
      </c>
      <c r="AD124" s="11">
        <f>N124</f>
        <v>6986.67</v>
      </c>
      <c r="AE124" s="11"/>
      <c r="AF124" s="20"/>
      <c r="AG124" s="20"/>
      <c r="AH124" s="21" t="s">
        <v>27</v>
      </c>
      <c r="AI124" s="22" t="s">
        <v>28</v>
      </c>
      <c r="AJ124" s="23" t="s">
        <v>29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178</v>
      </c>
      <c r="BM124" s="88">
        <f>BK124</f>
        <v>45294</v>
      </c>
      <c r="BN124" s="24" t="s">
        <v>178</v>
      </c>
      <c r="BO124" s="24"/>
      <c r="BP124" s="88">
        <f>BK124</f>
        <v>45294</v>
      </c>
      <c r="BQ124" s="126"/>
    </row>
    <row r="125" spans="1:69" ht="16.8" customHeight="1" x14ac:dyDescent="0.35">
      <c r="A125" s="15"/>
      <c r="B125" s="15"/>
      <c r="C125" s="15" t="s">
        <v>179</v>
      </c>
      <c r="D125" s="16">
        <v>0</v>
      </c>
      <c r="E125" s="16"/>
      <c r="F125" s="16"/>
      <c r="G125" s="16"/>
      <c r="H125" s="105" t="s">
        <v>35</v>
      </c>
      <c r="I125" s="4"/>
      <c r="J125" s="14"/>
      <c r="K125" s="17" t="s">
        <v>31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32</v>
      </c>
      <c r="AD125" s="25"/>
      <c r="AE125" s="25"/>
      <c r="AF125" s="25"/>
      <c r="AG125" s="25"/>
      <c r="AH125" s="12" t="s">
        <v>33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 t="s">
        <v>23</v>
      </c>
      <c r="BL125" s="24">
        <v>0</v>
      </c>
      <c r="BM125" s="91" t="s">
        <v>23</v>
      </c>
      <c r="BN125" s="24">
        <v>0</v>
      </c>
      <c r="BO125" s="24">
        <v>0</v>
      </c>
      <c r="BP125" s="91" t="s">
        <v>23</v>
      </c>
      <c r="BQ125" s="126"/>
    </row>
    <row r="126" spans="1:69" ht="16.8" customHeight="1" x14ac:dyDescent="0.35">
      <c r="A126" s="15"/>
      <c r="B126" s="15"/>
      <c r="C126" s="15" t="s">
        <v>180</v>
      </c>
      <c r="D126" s="16">
        <v>28309.99</v>
      </c>
      <c r="E126" s="16">
        <v>559.49</v>
      </c>
      <c r="F126" s="16" t="s">
        <v>23</v>
      </c>
      <c r="G126" s="16"/>
      <c r="H126" s="105">
        <f>D127+H65</f>
        <v>4712.3999999999996</v>
      </c>
      <c r="I126" s="4"/>
      <c r="J126" s="14"/>
      <c r="K126" s="17" t="s">
        <v>36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 t="s">
        <v>23</v>
      </c>
      <c r="BL126" s="24">
        <v>0</v>
      </c>
      <c r="BM126" s="91" t="s">
        <v>23</v>
      </c>
      <c r="BN126" s="24">
        <v>0</v>
      </c>
      <c r="BO126" s="24">
        <v>0</v>
      </c>
      <c r="BP126" s="91" t="s">
        <v>23</v>
      </c>
      <c r="BQ126" s="126"/>
    </row>
    <row r="127" spans="1:69" ht="16.8" customHeight="1" x14ac:dyDescent="0.35">
      <c r="A127" s="15"/>
      <c r="B127" s="15">
        <v>0</v>
      </c>
      <c r="C127" s="15" t="s">
        <v>181</v>
      </c>
      <c r="D127" s="16">
        <v>2015.42</v>
      </c>
      <c r="E127" s="16"/>
      <c r="F127" s="16"/>
      <c r="G127" s="16"/>
      <c r="H127" s="105" t="s">
        <v>41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 t="s">
        <v>23</v>
      </c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 t="s">
        <v>23</v>
      </c>
      <c r="BL127" s="24">
        <v>0</v>
      </c>
      <c r="BM127" s="91" t="s">
        <v>23</v>
      </c>
      <c r="BN127" s="24">
        <v>0</v>
      </c>
      <c r="BO127" s="24">
        <v>0</v>
      </c>
      <c r="BP127" s="91" t="s">
        <v>23</v>
      </c>
      <c r="BQ127" s="126"/>
    </row>
    <row r="128" spans="1:69" ht="16.8" customHeight="1" x14ac:dyDescent="0.35">
      <c r="A128" s="15"/>
      <c r="B128" s="16">
        <f>B127+B67</f>
        <v>2777.71</v>
      </c>
      <c r="C128" s="15" t="s">
        <v>182</v>
      </c>
      <c r="D128" s="16">
        <v>4946.51</v>
      </c>
      <c r="E128" s="16">
        <v>0</v>
      </c>
      <c r="F128" s="16"/>
      <c r="G128" s="16"/>
      <c r="H128" s="105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 t="s">
        <v>23</v>
      </c>
      <c r="AD128" s="25"/>
      <c r="AE128" s="25" t="s">
        <v>23</v>
      </c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 t="s">
        <v>23</v>
      </c>
      <c r="BL128" s="24">
        <v>0</v>
      </c>
      <c r="BM128" s="91" t="s">
        <v>23</v>
      </c>
      <c r="BN128" s="24">
        <v>0</v>
      </c>
      <c r="BO128" s="24"/>
      <c r="BP128" s="24"/>
      <c r="BQ128" s="126"/>
    </row>
    <row r="129" spans="1:69" ht="16.8" customHeight="1" x14ac:dyDescent="0.35">
      <c r="A129" s="15"/>
      <c r="B129" s="15"/>
      <c r="C129" s="15" t="s">
        <v>183</v>
      </c>
      <c r="D129" s="16">
        <v>100</v>
      </c>
      <c r="E129" s="16">
        <v>0</v>
      </c>
      <c r="F129" s="16"/>
      <c r="G129" s="16"/>
      <c r="H129" s="105" t="s">
        <v>45</v>
      </c>
      <c r="I129" s="77" t="s">
        <v>184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 t="s">
        <v>23</v>
      </c>
      <c r="AD129" s="25"/>
      <c r="AE129" s="25" t="s">
        <v>23</v>
      </c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 t="s">
        <v>23</v>
      </c>
      <c r="BL129" s="24">
        <v>0</v>
      </c>
      <c r="BM129" s="91" t="s">
        <v>23</v>
      </c>
      <c r="BN129" s="24">
        <v>0</v>
      </c>
      <c r="BO129" s="24"/>
      <c r="BP129" s="24"/>
      <c r="BQ129" s="126"/>
    </row>
    <row r="130" spans="1:69" ht="16.8" customHeight="1" x14ac:dyDescent="0.35">
      <c r="A130" s="15"/>
      <c r="B130" s="15" t="s">
        <v>43</v>
      </c>
      <c r="C130" s="15" t="s">
        <v>185</v>
      </c>
      <c r="D130" s="16">
        <v>0</v>
      </c>
      <c r="E130" s="16"/>
      <c r="F130" s="16"/>
      <c r="G130" s="16"/>
      <c r="H130" s="105">
        <f>D130+H69</f>
        <v>23.73</v>
      </c>
      <c r="I130" s="78">
        <f>D127+D128-E128+D130</f>
        <v>6961.93</v>
      </c>
      <c r="J130" s="14"/>
      <c r="K130" s="15" t="s">
        <v>46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 t="s">
        <v>23</v>
      </c>
      <c r="AD130" s="25"/>
      <c r="AE130" s="25" t="s">
        <v>23</v>
      </c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 t="s">
        <v>23</v>
      </c>
      <c r="BL130" s="24">
        <v>0</v>
      </c>
      <c r="BM130" s="91" t="s">
        <v>23</v>
      </c>
      <c r="BN130" s="24">
        <v>0</v>
      </c>
      <c r="BO130" s="24"/>
      <c r="BP130" s="24"/>
      <c r="BQ130" s="126"/>
    </row>
    <row r="131" spans="1:69" ht="16.8" customHeight="1" x14ac:dyDescent="0.35">
      <c r="A131" s="15"/>
      <c r="B131" s="15"/>
      <c r="C131" s="15" t="s">
        <v>186</v>
      </c>
      <c r="D131" s="16">
        <v>24.74</v>
      </c>
      <c r="E131" s="16"/>
      <c r="F131" s="16"/>
      <c r="G131" s="16">
        <v>0</v>
      </c>
      <c r="H131" s="105" t="s">
        <v>50</v>
      </c>
      <c r="I131" s="4"/>
      <c r="J131" s="14"/>
      <c r="K131" s="15" t="s">
        <v>48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 t="s">
        <v>23</v>
      </c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 t="s">
        <v>23</v>
      </c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 t="s">
        <v>23</v>
      </c>
      <c r="AR131" s="14"/>
      <c r="AS131" s="18"/>
      <c r="AT131" s="16">
        <v>0</v>
      </c>
      <c r="AU131" s="18">
        <f t="shared" si="44"/>
        <v>0</v>
      </c>
      <c r="AV131" s="15" t="s">
        <v>23</v>
      </c>
      <c r="AX131" s="14"/>
      <c r="AY131" s="18"/>
      <c r="AZ131" s="16">
        <v>0</v>
      </c>
      <c r="BA131" s="18">
        <f t="shared" si="45"/>
        <v>0</v>
      </c>
      <c r="BB131" s="15" t="s">
        <v>23</v>
      </c>
      <c r="BD131" s="14"/>
      <c r="BE131" s="18"/>
      <c r="BF131" s="16">
        <v>0</v>
      </c>
      <c r="BG131" s="18">
        <f t="shared" si="46"/>
        <v>0</v>
      </c>
      <c r="BH131" s="15" t="s">
        <v>23</v>
      </c>
      <c r="BJ131" s="86">
        <v>0</v>
      </c>
      <c r="BK131" s="90" t="s">
        <v>23</v>
      </c>
      <c r="BL131" s="24">
        <v>0</v>
      </c>
      <c r="BM131" s="91" t="s">
        <v>23</v>
      </c>
      <c r="BN131" s="24">
        <v>0</v>
      </c>
      <c r="BO131" s="24"/>
      <c r="BP131" s="24"/>
      <c r="BQ131" s="126"/>
    </row>
    <row r="132" spans="1:69" ht="16.8" customHeight="1" x14ac:dyDescent="0.35">
      <c r="A132" s="15"/>
      <c r="B132" s="15"/>
      <c r="C132" s="15" t="s">
        <v>187</v>
      </c>
      <c r="D132" s="16"/>
      <c r="E132" s="16"/>
      <c r="F132" s="16"/>
      <c r="G132" s="16">
        <v>0</v>
      </c>
      <c r="H132" s="105">
        <f>D131+H71</f>
        <v>436.6</v>
      </c>
      <c r="I132" s="4"/>
      <c r="J132" s="14"/>
      <c r="K132" s="15" t="s">
        <v>51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 t="s">
        <v>23</v>
      </c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 t="s">
        <v>23</v>
      </c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 t="s">
        <v>23</v>
      </c>
      <c r="AR132" s="14"/>
      <c r="AS132" s="18">
        <v>0</v>
      </c>
      <c r="AT132" s="16">
        <v>0</v>
      </c>
      <c r="AU132" s="18">
        <f t="shared" si="44"/>
        <v>0</v>
      </c>
      <c r="AV132" s="15" t="s">
        <v>23</v>
      </c>
      <c r="AX132" s="14"/>
      <c r="AY132" s="18">
        <v>0</v>
      </c>
      <c r="AZ132" s="16">
        <v>0</v>
      </c>
      <c r="BA132" s="18">
        <f t="shared" si="45"/>
        <v>0</v>
      </c>
      <c r="BB132" s="15" t="s">
        <v>23</v>
      </c>
      <c r="BD132" s="14"/>
      <c r="BE132" s="18">
        <v>0</v>
      </c>
      <c r="BF132" s="16">
        <v>0</v>
      </c>
      <c r="BG132" s="18">
        <f t="shared" si="46"/>
        <v>0</v>
      </c>
      <c r="BH132" s="15" t="s">
        <v>23</v>
      </c>
      <c r="BJ132" s="86">
        <v>0</v>
      </c>
      <c r="BK132" s="90" t="s">
        <v>23</v>
      </c>
      <c r="BL132" s="24">
        <v>0</v>
      </c>
      <c r="BM132" s="91" t="s">
        <v>23</v>
      </c>
      <c r="BN132" s="24">
        <v>0</v>
      </c>
      <c r="BO132" s="24"/>
      <c r="BP132" s="24"/>
      <c r="BQ132" s="126"/>
    </row>
    <row r="133" spans="1:69" ht="16.8" customHeight="1" x14ac:dyDescent="0.35">
      <c r="A133" s="15"/>
      <c r="B133" s="15"/>
      <c r="C133" s="15" t="s">
        <v>188</v>
      </c>
      <c r="D133" s="16"/>
      <c r="E133" s="16"/>
      <c r="F133" s="16"/>
      <c r="G133" s="16">
        <v>0</v>
      </c>
      <c r="H133" s="105" t="s">
        <v>23</v>
      </c>
      <c r="I133" s="4"/>
      <c r="J133" s="14"/>
      <c r="K133" s="15" t="s">
        <v>53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 t="s">
        <v>23</v>
      </c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 t="s">
        <v>23</v>
      </c>
      <c r="AR133" s="14"/>
      <c r="AS133" s="18"/>
      <c r="AT133" s="16">
        <v>0</v>
      </c>
      <c r="AU133" s="18">
        <f t="shared" si="44"/>
        <v>0</v>
      </c>
      <c r="AV133" s="15" t="s">
        <v>23</v>
      </c>
      <c r="AX133" s="14"/>
      <c r="AY133" s="18"/>
      <c r="AZ133" s="16">
        <v>0</v>
      </c>
      <c r="BA133" s="18">
        <f t="shared" si="45"/>
        <v>0</v>
      </c>
      <c r="BB133" s="15" t="s">
        <v>23</v>
      </c>
      <c r="BD133" s="14"/>
      <c r="BE133" s="18"/>
      <c r="BF133" s="16">
        <v>0</v>
      </c>
      <c r="BG133" s="18">
        <f t="shared" si="46"/>
        <v>0</v>
      </c>
      <c r="BH133" s="15" t="s">
        <v>23</v>
      </c>
      <c r="BJ133" s="86">
        <v>0</v>
      </c>
      <c r="BK133" s="90" t="s">
        <v>23</v>
      </c>
      <c r="BL133" s="24">
        <v>0</v>
      </c>
      <c r="BM133" s="24"/>
      <c r="BN133" s="24"/>
      <c r="BO133" s="24"/>
      <c r="BP133" s="24"/>
      <c r="BQ133" s="126"/>
    </row>
    <row r="134" spans="1:69" ht="16.8" customHeight="1" x14ac:dyDescent="0.35">
      <c r="A134" s="15"/>
      <c r="B134" s="15"/>
      <c r="C134" s="15" t="s">
        <v>189</v>
      </c>
      <c r="D134" s="16"/>
      <c r="E134" s="16"/>
      <c r="F134" s="16"/>
      <c r="G134" s="16">
        <v>0</v>
      </c>
      <c r="H134" s="105" t="s">
        <v>23</v>
      </c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 t="s">
        <v>23</v>
      </c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 t="s">
        <v>23</v>
      </c>
      <c r="AR134" s="14"/>
      <c r="AS134" s="18"/>
      <c r="AT134" s="16">
        <v>0</v>
      </c>
      <c r="AU134" s="18">
        <f t="shared" si="44"/>
        <v>0</v>
      </c>
      <c r="AV134" s="15" t="s">
        <v>23</v>
      </c>
      <c r="AX134" s="14"/>
      <c r="AY134" s="18"/>
      <c r="AZ134" s="16">
        <v>0</v>
      </c>
      <c r="BA134" s="18">
        <f t="shared" si="45"/>
        <v>0</v>
      </c>
      <c r="BB134" s="15" t="s">
        <v>23</v>
      </c>
      <c r="BD134" s="14"/>
      <c r="BE134" s="18"/>
      <c r="BF134" s="16">
        <v>0</v>
      </c>
      <c r="BG134" s="18">
        <f t="shared" si="46"/>
        <v>0</v>
      </c>
      <c r="BH134" s="15" t="s">
        <v>23</v>
      </c>
      <c r="BJ134" s="86">
        <v>0</v>
      </c>
      <c r="BK134" s="90" t="s">
        <v>23</v>
      </c>
      <c r="BL134" s="24" t="s">
        <v>23</v>
      </c>
      <c r="BM134" s="24"/>
      <c r="BN134" s="24"/>
      <c r="BO134" s="24"/>
      <c r="BP134" s="24"/>
      <c r="BQ134" s="126"/>
    </row>
    <row r="135" spans="1:69" ht="16.8" customHeight="1" x14ac:dyDescent="0.35">
      <c r="A135" s="15"/>
      <c r="B135" s="15"/>
      <c r="C135" s="15" t="s">
        <v>190</v>
      </c>
      <c r="D135" s="16"/>
      <c r="E135" s="16"/>
      <c r="F135" s="16"/>
      <c r="G135" s="16">
        <v>0</v>
      </c>
      <c r="H135" s="16" t="s">
        <v>23</v>
      </c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 t="s">
        <v>23</v>
      </c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 t="s">
        <v>23</v>
      </c>
      <c r="AR135" s="14"/>
      <c r="AS135" s="18"/>
      <c r="AT135" s="16">
        <v>0</v>
      </c>
      <c r="AU135" s="18">
        <f t="shared" si="44"/>
        <v>0</v>
      </c>
      <c r="AV135" s="15" t="s">
        <v>23</v>
      </c>
      <c r="AX135" s="14"/>
      <c r="AY135" s="18"/>
      <c r="AZ135" s="16">
        <v>0</v>
      </c>
      <c r="BA135" s="18">
        <f t="shared" si="45"/>
        <v>0</v>
      </c>
      <c r="BB135" s="15" t="s">
        <v>23</v>
      </c>
      <c r="BD135" s="14"/>
      <c r="BE135" s="18"/>
      <c r="BF135" s="16">
        <v>0</v>
      </c>
      <c r="BG135" s="18">
        <f t="shared" si="46"/>
        <v>0</v>
      </c>
      <c r="BH135" s="15" t="s">
        <v>23</v>
      </c>
      <c r="BJ135" s="86">
        <v>0</v>
      </c>
      <c r="BK135" s="90" t="s">
        <v>23</v>
      </c>
      <c r="BL135" s="24"/>
      <c r="BM135" s="24"/>
      <c r="BN135" s="24"/>
      <c r="BO135" s="24"/>
      <c r="BP135" s="24"/>
      <c r="BQ135" s="126"/>
    </row>
    <row r="136" spans="1:69" ht="16.8" customHeight="1" x14ac:dyDescent="0.35">
      <c r="A136" s="15"/>
      <c r="B136" s="15"/>
      <c r="C136" s="15" t="s">
        <v>56</v>
      </c>
      <c r="D136" s="16">
        <f>SUM(G128:G135)+E131+E132+E133+E134+E135</f>
        <v>0</v>
      </c>
      <c r="E136" s="16"/>
      <c r="F136" s="16"/>
      <c r="G136" s="16"/>
      <c r="H136" s="16" t="s">
        <v>23</v>
      </c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 t="s">
        <v>23</v>
      </c>
      <c r="W136" s="14"/>
      <c r="X136" s="18"/>
      <c r="Y136" s="16">
        <v>0</v>
      </c>
      <c r="Z136" s="18">
        <f t="shared" si="42"/>
        <v>38813.689999999988</v>
      </c>
      <c r="AA136" s="15" t="s">
        <v>23</v>
      </c>
      <c r="AB136" s="24"/>
      <c r="AC136" s="15" t="s">
        <v>23</v>
      </c>
      <c r="AD136" s="25"/>
      <c r="AE136" s="62" t="s">
        <v>23</v>
      </c>
      <c r="AF136" s="63" t="s">
        <v>23</v>
      </c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 t="s">
        <v>23</v>
      </c>
      <c r="AR136" s="14"/>
      <c r="AS136" s="18"/>
      <c r="AT136" s="16">
        <v>0</v>
      </c>
      <c r="AU136" s="18">
        <f t="shared" si="44"/>
        <v>0</v>
      </c>
      <c r="AV136" s="15" t="s">
        <v>23</v>
      </c>
      <c r="AX136" s="14"/>
      <c r="AY136" s="18"/>
      <c r="AZ136" s="16">
        <v>0</v>
      </c>
      <c r="BA136" s="18">
        <f t="shared" si="45"/>
        <v>0</v>
      </c>
      <c r="BB136" s="15" t="s">
        <v>23</v>
      </c>
      <c r="BD136" s="14"/>
      <c r="BE136" s="18"/>
      <c r="BF136" s="16">
        <v>0</v>
      </c>
      <c r="BG136" s="18">
        <f t="shared" si="46"/>
        <v>0</v>
      </c>
      <c r="BH136" s="15" t="s">
        <v>23</v>
      </c>
      <c r="BJ136" s="86">
        <v>0</v>
      </c>
      <c r="BK136" s="90" t="s">
        <v>23</v>
      </c>
      <c r="BL136" s="24" t="s">
        <v>23</v>
      </c>
      <c r="BM136" s="24"/>
      <c r="BN136" s="24"/>
      <c r="BO136" s="24"/>
      <c r="BP136" s="24"/>
      <c r="BQ136" s="126"/>
    </row>
    <row r="137" spans="1:69" ht="16.8" customHeight="1" x14ac:dyDescent="0.35">
      <c r="A137" s="15"/>
      <c r="B137" s="15"/>
      <c r="C137" s="15" t="s">
        <v>57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191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 t="s">
        <v>23</v>
      </c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 t="s">
        <v>23</v>
      </c>
      <c r="AD137" s="25"/>
      <c r="AE137" s="62" t="s">
        <v>23</v>
      </c>
      <c r="AF137" s="63" t="s">
        <v>23</v>
      </c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 t="s">
        <v>23</v>
      </c>
      <c r="AR137" s="14"/>
      <c r="AS137" s="18"/>
      <c r="AT137" s="16">
        <v>0</v>
      </c>
      <c r="AU137" s="18">
        <f t="shared" si="44"/>
        <v>0</v>
      </c>
      <c r="AV137" s="15" t="s">
        <v>23</v>
      </c>
      <c r="AX137" s="14"/>
      <c r="AY137" s="18"/>
      <c r="AZ137" s="16">
        <v>0</v>
      </c>
      <c r="BA137" s="18">
        <f t="shared" si="45"/>
        <v>0</v>
      </c>
      <c r="BB137" s="15" t="s">
        <v>23</v>
      </c>
      <c r="BD137" s="14"/>
      <c r="BE137" s="18"/>
      <c r="BF137" s="16">
        <v>0</v>
      </c>
      <c r="BG137" s="18">
        <f t="shared" si="46"/>
        <v>0</v>
      </c>
      <c r="BH137" s="15" t="s">
        <v>23</v>
      </c>
      <c r="BJ137" s="86">
        <v>0</v>
      </c>
      <c r="BK137" s="90" t="s">
        <v>23</v>
      </c>
      <c r="BL137" s="24"/>
      <c r="BM137" s="24"/>
      <c r="BN137" s="24"/>
      <c r="BO137" s="24"/>
      <c r="BP137" s="24"/>
      <c r="BQ137" s="126"/>
    </row>
    <row r="138" spans="1:69" ht="16.8" customHeight="1" x14ac:dyDescent="0.35">
      <c r="A138" s="15"/>
      <c r="B138" s="15"/>
      <c r="C138" s="15" t="s">
        <v>58</v>
      </c>
      <c r="D138" s="16">
        <f>E137+G137</f>
        <v>0</v>
      </c>
      <c r="E138" s="16"/>
      <c r="F138" s="16"/>
      <c r="G138" s="16"/>
      <c r="H138" s="16" t="s">
        <v>23</v>
      </c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 t="s">
        <v>23</v>
      </c>
      <c r="W138" s="14"/>
      <c r="X138" s="18"/>
      <c r="Y138" s="16">
        <v>0</v>
      </c>
      <c r="Z138" s="18">
        <f t="shared" si="42"/>
        <v>38813.689999999988</v>
      </c>
      <c r="AA138" s="15" t="s">
        <v>23</v>
      </c>
      <c r="AB138" s="24"/>
      <c r="AC138" s="64" t="s">
        <v>146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 t="s">
        <v>23</v>
      </c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 t="s">
        <v>23</v>
      </c>
      <c r="AR138" s="14"/>
      <c r="AS138" s="18"/>
      <c r="AT138" s="16">
        <v>0</v>
      </c>
      <c r="AU138" s="18">
        <f t="shared" si="44"/>
        <v>0</v>
      </c>
      <c r="AV138" s="15" t="s">
        <v>23</v>
      </c>
      <c r="AX138" s="14"/>
      <c r="AY138" s="18"/>
      <c r="AZ138" s="16">
        <v>0</v>
      </c>
      <c r="BA138" s="18">
        <f t="shared" si="45"/>
        <v>0</v>
      </c>
      <c r="BB138" s="15" t="s">
        <v>23</v>
      </c>
      <c r="BD138" s="14"/>
      <c r="BE138" s="18"/>
      <c r="BF138" s="16">
        <v>0</v>
      </c>
      <c r="BG138" s="18">
        <f t="shared" si="46"/>
        <v>0</v>
      </c>
      <c r="BH138" s="15" t="s">
        <v>23</v>
      </c>
      <c r="BJ138" s="86"/>
      <c r="BK138" s="86"/>
      <c r="BL138" s="24" t="s">
        <v>23</v>
      </c>
      <c r="BM138" s="24"/>
      <c r="BN138" s="24"/>
      <c r="BO138" s="24"/>
      <c r="BP138" s="24"/>
      <c r="BQ138" s="126"/>
    </row>
    <row r="139" spans="1:69" ht="16.8" customHeight="1" x14ac:dyDescent="0.35">
      <c r="A139" s="15"/>
      <c r="B139" s="15"/>
      <c r="C139" s="15" t="s">
        <v>59</v>
      </c>
      <c r="D139" s="16" t="s">
        <v>23</v>
      </c>
      <c r="E139" s="16"/>
      <c r="F139" s="16"/>
      <c r="G139" s="16">
        <v>0</v>
      </c>
      <c r="H139" s="16" t="s">
        <v>23</v>
      </c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 t="s">
        <v>23</v>
      </c>
      <c r="BM139" s="24"/>
      <c r="BN139" s="24"/>
      <c r="BO139" s="24"/>
      <c r="BP139" s="24"/>
      <c r="BQ139" s="126"/>
    </row>
    <row r="140" spans="1:69" ht="16.8" customHeight="1" x14ac:dyDescent="0.35">
      <c r="A140" s="15"/>
      <c r="B140" s="15"/>
      <c r="C140" s="15" t="s">
        <v>147</v>
      </c>
      <c r="D140" s="16"/>
      <c r="E140" s="16"/>
      <c r="F140" s="16"/>
      <c r="G140" s="16">
        <v>0</v>
      </c>
      <c r="H140" s="16" t="s">
        <v>23</v>
      </c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 t="s">
        <v>23</v>
      </c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 t="s">
        <v>23</v>
      </c>
      <c r="AR140" s="14"/>
      <c r="AS140" s="18"/>
      <c r="AT140" s="16">
        <v>0</v>
      </c>
      <c r="AU140" s="18">
        <f t="shared" si="44"/>
        <v>0</v>
      </c>
      <c r="AV140" s="15" t="s">
        <v>23</v>
      </c>
      <c r="AX140" s="14"/>
      <c r="AY140" s="18"/>
      <c r="AZ140" s="16">
        <v>0</v>
      </c>
      <c r="BA140" s="18">
        <f t="shared" si="45"/>
        <v>0</v>
      </c>
      <c r="BB140" s="15" t="s">
        <v>23</v>
      </c>
      <c r="BD140" s="14"/>
      <c r="BE140" s="18"/>
      <c r="BF140" s="16">
        <v>0</v>
      </c>
      <c r="BG140" s="18">
        <f t="shared" si="46"/>
        <v>0</v>
      </c>
      <c r="BH140" s="15" t="s">
        <v>23</v>
      </c>
      <c r="BJ140" s="86"/>
      <c r="BK140" s="86"/>
      <c r="BL140" s="24" t="s">
        <v>23</v>
      </c>
      <c r="BM140" s="24"/>
      <c r="BN140" s="24"/>
      <c r="BO140" s="24"/>
      <c r="BP140" s="24"/>
      <c r="BQ140" s="126"/>
    </row>
    <row r="141" spans="1:69" ht="16.8" customHeight="1" x14ac:dyDescent="0.35">
      <c r="A141" s="15"/>
      <c r="B141" s="15"/>
      <c r="C141" s="15" t="s">
        <v>61</v>
      </c>
      <c r="D141" s="16">
        <f>SUM(G140:G141)</f>
        <v>0</v>
      </c>
      <c r="E141" s="16">
        <v>0</v>
      </c>
      <c r="F141" s="16"/>
      <c r="G141" s="16">
        <v>0</v>
      </c>
      <c r="H141" s="16" t="s">
        <v>23</v>
      </c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 t="s">
        <v>23</v>
      </c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 t="s">
        <v>23</v>
      </c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 t="s">
        <v>23</v>
      </c>
      <c r="AR141" s="14"/>
      <c r="AS141" s="18"/>
      <c r="AT141" s="16">
        <v>0</v>
      </c>
      <c r="AU141" s="18">
        <f t="shared" si="44"/>
        <v>0</v>
      </c>
      <c r="AV141" s="15" t="s">
        <v>23</v>
      </c>
      <c r="AX141" s="14"/>
      <c r="AY141" s="18"/>
      <c r="AZ141" s="16">
        <v>0</v>
      </c>
      <c r="BA141" s="18">
        <f t="shared" si="45"/>
        <v>0</v>
      </c>
      <c r="BB141" s="15" t="s">
        <v>23</v>
      </c>
      <c r="BD141" s="14"/>
      <c r="BE141" s="18"/>
      <c r="BF141" s="16">
        <v>0</v>
      </c>
      <c r="BG141" s="18">
        <f t="shared" si="46"/>
        <v>0</v>
      </c>
      <c r="BH141" s="15" t="s">
        <v>23</v>
      </c>
      <c r="BJ141" s="86"/>
      <c r="BK141" s="86"/>
      <c r="BL141" s="24" t="s">
        <v>23</v>
      </c>
      <c r="BM141" s="24"/>
      <c r="BN141" s="24"/>
      <c r="BO141" s="24"/>
      <c r="BP141" s="24"/>
      <c r="BQ141" s="126"/>
    </row>
    <row r="142" spans="1:69" ht="16.8" customHeight="1" x14ac:dyDescent="0.35">
      <c r="A142" s="15"/>
      <c r="B142" s="15"/>
      <c r="C142" s="28" t="s">
        <v>192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 t="s">
        <v>23</v>
      </c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 t="s">
        <v>23</v>
      </c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 t="s">
        <v>23</v>
      </c>
      <c r="BD142" s="14"/>
      <c r="BE142" s="18"/>
      <c r="BF142" s="16">
        <v>0</v>
      </c>
      <c r="BG142" s="18">
        <f t="shared" si="46"/>
        <v>0</v>
      </c>
      <c r="BH142" s="15" t="s">
        <v>23</v>
      </c>
      <c r="BJ142" s="86"/>
      <c r="BK142" s="86"/>
      <c r="BL142" s="24" t="s">
        <v>23</v>
      </c>
      <c r="BM142" s="24" t="s">
        <v>23</v>
      </c>
      <c r="BN142" s="24">
        <v>0</v>
      </c>
      <c r="BO142" s="24"/>
      <c r="BP142" s="24"/>
      <c r="BQ142" s="126"/>
    </row>
    <row r="143" spans="1:69" ht="16.8" customHeight="1" x14ac:dyDescent="0.35">
      <c r="A143" s="15"/>
      <c r="B143" s="15"/>
      <c r="C143" s="15" t="s">
        <v>23</v>
      </c>
      <c r="D143" s="16"/>
      <c r="E143" s="16"/>
      <c r="F143" s="16" t="s">
        <v>23</v>
      </c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 t="str">
        <f t="shared" ref="U143:U149" si="51">C143</f>
        <v/>
      </c>
      <c r="W143" s="14"/>
      <c r="X143" s="18"/>
      <c r="Y143" s="16">
        <v>0</v>
      </c>
      <c r="Z143" s="18">
        <f t="shared" si="42"/>
        <v>38813.689999999988</v>
      </c>
      <c r="AA143" s="15" t="s">
        <v>23</v>
      </c>
      <c r="AB143" s="24"/>
      <c r="AC143" s="15" t="str">
        <f t="shared" si="50"/>
        <v/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 t="s">
        <v>23</v>
      </c>
      <c r="AR143" s="14"/>
      <c r="AS143" s="18"/>
      <c r="AT143" s="16">
        <v>0</v>
      </c>
      <c r="AU143" s="18">
        <f t="shared" si="44"/>
        <v>0</v>
      </c>
      <c r="AV143" s="15" t="s">
        <v>23</v>
      </c>
      <c r="AX143" s="14"/>
      <c r="AY143" s="18"/>
      <c r="AZ143" s="16">
        <v>0</v>
      </c>
      <c r="BA143" s="18">
        <f t="shared" si="45"/>
        <v>0</v>
      </c>
      <c r="BB143" s="15" t="s">
        <v>23</v>
      </c>
      <c r="BD143" s="14"/>
      <c r="BE143" s="18"/>
      <c r="BF143" s="16">
        <v>0</v>
      </c>
      <c r="BG143" s="18">
        <f t="shared" si="46"/>
        <v>0</v>
      </c>
      <c r="BH143" s="15" t="s">
        <v>23</v>
      </c>
      <c r="BJ143" s="86"/>
      <c r="BK143" s="86"/>
      <c r="BL143" s="24"/>
      <c r="BM143" s="24" t="s">
        <v>23</v>
      </c>
      <c r="BN143" s="24"/>
      <c r="BO143" s="24"/>
      <c r="BP143" s="24"/>
      <c r="BQ143" s="126"/>
    </row>
    <row r="144" spans="1:69" ht="16.8" customHeight="1" x14ac:dyDescent="0.35">
      <c r="A144" s="15"/>
      <c r="B144" s="15"/>
      <c r="C144" s="28" t="s">
        <v>63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 t="s">
        <v>23</v>
      </c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 t="s">
        <v>23</v>
      </c>
      <c r="AR144" s="14"/>
      <c r="AS144" s="18"/>
      <c r="AT144" s="16">
        <v>0</v>
      </c>
      <c r="AU144" s="18">
        <f t="shared" si="44"/>
        <v>0</v>
      </c>
      <c r="AV144" s="15" t="s">
        <v>23</v>
      </c>
      <c r="AX144" s="14"/>
      <c r="AY144" s="18"/>
      <c r="AZ144" s="16">
        <v>0</v>
      </c>
      <c r="BA144" s="18">
        <f t="shared" si="45"/>
        <v>0</v>
      </c>
      <c r="BB144" s="15" t="s">
        <v>23</v>
      </c>
      <c r="BD144" s="14"/>
      <c r="BE144" s="18"/>
      <c r="BF144" s="16">
        <v>0</v>
      </c>
      <c r="BG144" s="18">
        <f t="shared" si="46"/>
        <v>0</v>
      </c>
      <c r="BH144" s="15" t="s">
        <v>23</v>
      </c>
      <c r="BJ144" s="86"/>
      <c r="BK144" s="86"/>
      <c r="BL144" s="24"/>
      <c r="BM144" s="24"/>
      <c r="BN144" s="24"/>
      <c r="BO144" s="24"/>
      <c r="BP144" s="24"/>
      <c r="BQ144" s="126"/>
    </row>
    <row r="145" spans="1:69" ht="16.8" customHeight="1" x14ac:dyDescent="0.35">
      <c r="A145" s="15"/>
      <c r="B145" s="15"/>
      <c r="C145" s="15" t="s">
        <v>64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 t="s">
        <v>23</v>
      </c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 t="s">
        <v>23</v>
      </c>
      <c r="AR145" s="14"/>
      <c r="AS145" s="18"/>
      <c r="AT145" s="16">
        <v>0</v>
      </c>
      <c r="AU145" s="18">
        <f t="shared" si="44"/>
        <v>0</v>
      </c>
      <c r="AV145" s="15" t="s">
        <v>23</v>
      </c>
      <c r="AX145" s="14"/>
      <c r="AY145" s="18"/>
      <c r="AZ145" s="16">
        <v>0</v>
      </c>
      <c r="BA145" s="18">
        <f t="shared" si="45"/>
        <v>0</v>
      </c>
      <c r="BB145" s="15" t="s">
        <v>23</v>
      </c>
      <c r="BD145" s="14"/>
      <c r="BE145" s="18"/>
      <c r="BF145" s="16">
        <v>0</v>
      </c>
      <c r="BG145" s="18">
        <f t="shared" si="46"/>
        <v>0</v>
      </c>
      <c r="BH145" s="15" t="s">
        <v>23</v>
      </c>
      <c r="BJ145" s="86"/>
      <c r="BK145" s="86"/>
      <c r="BL145" s="24" t="s">
        <v>23</v>
      </c>
      <c r="BM145" s="24"/>
      <c r="BN145" s="24"/>
      <c r="BO145" s="24"/>
      <c r="BP145" s="24"/>
      <c r="BQ145" s="126"/>
    </row>
    <row r="146" spans="1:69" ht="16.8" customHeight="1" x14ac:dyDescent="0.35">
      <c r="A146" s="15"/>
      <c r="B146" s="15"/>
      <c r="C146" s="15" t="s">
        <v>51</v>
      </c>
      <c r="D146" s="16"/>
      <c r="E146" s="16"/>
      <c r="F146" s="16"/>
      <c r="G146" s="16">
        <v>0</v>
      </c>
      <c r="H146" s="16"/>
      <c r="I146" s="4"/>
      <c r="J146" s="14"/>
      <c r="K146" s="17" t="s">
        <v>65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 t="s">
        <v>23</v>
      </c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 t="s">
        <v>23</v>
      </c>
      <c r="AR146" s="14"/>
      <c r="AS146" s="18"/>
      <c r="AT146" s="16">
        <v>0</v>
      </c>
      <c r="AU146" s="18">
        <f t="shared" si="44"/>
        <v>0</v>
      </c>
      <c r="AV146" s="15" t="s">
        <v>23</v>
      </c>
      <c r="AX146" s="14"/>
      <c r="AY146" s="18"/>
      <c r="AZ146" s="16">
        <v>0</v>
      </c>
      <c r="BA146" s="18">
        <f t="shared" si="45"/>
        <v>0</v>
      </c>
      <c r="BB146" s="15" t="s">
        <v>23</v>
      </c>
      <c r="BD146" s="14"/>
      <c r="BE146" s="18"/>
      <c r="BF146" s="16">
        <v>0</v>
      </c>
      <c r="BG146" s="18">
        <f t="shared" si="46"/>
        <v>0</v>
      </c>
      <c r="BH146" s="15" t="s">
        <v>23</v>
      </c>
      <c r="BJ146" s="86"/>
      <c r="BK146" s="86"/>
      <c r="BL146" s="24"/>
      <c r="BM146" s="24"/>
      <c r="BN146" s="24"/>
      <c r="BO146" s="24"/>
      <c r="BP146" s="24"/>
      <c r="BQ146" s="126"/>
    </row>
    <row r="147" spans="1:69" ht="16.8" customHeight="1" x14ac:dyDescent="0.35">
      <c r="A147" s="15"/>
      <c r="B147" s="15"/>
      <c r="C147" s="28" t="s">
        <v>66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 t="s">
        <v>23</v>
      </c>
      <c r="L147" s="16"/>
      <c r="M147" s="16"/>
      <c r="N147" s="16" t="s">
        <v>67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 t="s">
        <v>23</v>
      </c>
      <c r="AR147" s="14"/>
      <c r="AS147" s="18"/>
      <c r="AT147" s="16"/>
      <c r="AU147" s="18">
        <f t="shared" si="44"/>
        <v>0</v>
      </c>
      <c r="AV147" s="15" t="s">
        <v>23</v>
      </c>
      <c r="AX147" s="14"/>
      <c r="AY147" s="18"/>
      <c r="AZ147" s="16"/>
      <c r="BA147" s="18">
        <f t="shared" si="45"/>
        <v>0</v>
      </c>
      <c r="BB147" s="15" t="s">
        <v>23</v>
      </c>
      <c r="BD147" s="14"/>
      <c r="BE147" s="18"/>
      <c r="BF147" s="16"/>
      <c r="BG147" s="18">
        <f t="shared" si="46"/>
        <v>0</v>
      </c>
      <c r="BH147" s="15" t="s">
        <v>23</v>
      </c>
      <c r="BJ147" s="86"/>
      <c r="BK147" s="86"/>
      <c r="BL147" s="24"/>
      <c r="BM147" s="24"/>
      <c r="BN147" s="24"/>
      <c r="BO147" s="24"/>
      <c r="BP147" s="24"/>
      <c r="BQ147" s="126"/>
    </row>
    <row r="148" spans="1:69" ht="16.8" customHeight="1" x14ac:dyDescent="0.35">
      <c r="A148" s="15"/>
      <c r="B148" s="66"/>
      <c r="C148" s="15" t="s">
        <v>149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193</v>
      </c>
      <c r="L148" s="16"/>
      <c r="M148" s="16">
        <v>5553.86</v>
      </c>
      <c r="N148" s="16" t="s">
        <v>69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 t="s">
        <v>23</v>
      </c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 t="s">
        <v>23</v>
      </c>
      <c r="AR148" s="14"/>
      <c r="AS148" s="18"/>
      <c r="AT148" s="16">
        <v>0</v>
      </c>
      <c r="AU148" s="18">
        <f t="shared" si="44"/>
        <v>0</v>
      </c>
      <c r="AV148" s="15" t="s">
        <v>23</v>
      </c>
      <c r="AX148" s="14"/>
      <c r="AY148" s="18"/>
      <c r="AZ148" s="16">
        <v>0</v>
      </c>
      <c r="BA148" s="18">
        <f t="shared" si="45"/>
        <v>0</v>
      </c>
      <c r="BB148" s="15" t="s">
        <v>23</v>
      </c>
      <c r="BD148" s="14"/>
      <c r="BE148" s="18"/>
      <c r="BF148" s="16">
        <v>0</v>
      </c>
      <c r="BG148" s="18">
        <f t="shared" si="46"/>
        <v>0</v>
      </c>
      <c r="BH148" s="15" t="s">
        <v>23</v>
      </c>
      <c r="BJ148" s="86"/>
      <c r="BK148" s="86"/>
      <c r="BL148" s="24"/>
      <c r="BM148" s="24"/>
      <c r="BN148" s="24"/>
      <c r="BO148" s="24"/>
      <c r="BP148" s="24"/>
      <c r="BQ148" s="126"/>
    </row>
    <row r="149" spans="1:69" ht="16.8" customHeight="1" x14ac:dyDescent="0.35">
      <c r="A149" s="15"/>
      <c r="B149" s="15"/>
      <c r="C149" s="15" t="s">
        <v>151</v>
      </c>
      <c r="D149" s="16"/>
      <c r="E149" s="16">
        <v>0</v>
      </c>
      <c r="F149" s="16"/>
      <c r="G149" s="16">
        <v>0</v>
      </c>
      <c r="H149" s="16"/>
      <c r="I149" s="4"/>
      <c r="J149" s="14" t="s">
        <v>23</v>
      </c>
      <c r="K149" s="17" t="s">
        <v>23</v>
      </c>
      <c r="L149" s="16"/>
      <c r="M149" s="16">
        <v>0</v>
      </c>
      <c r="N149" s="16" t="s">
        <v>71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 t="s">
        <v>23</v>
      </c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 t="s">
        <v>23</v>
      </c>
      <c r="AR149" s="14"/>
      <c r="AS149" s="18"/>
      <c r="AT149" s="16">
        <v>0</v>
      </c>
      <c r="AU149" s="18">
        <f t="shared" si="44"/>
        <v>0</v>
      </c>
      <c r="AV149" s="15" t="s">
        <v>23</v>
      </c>
      <c r="AX149" s="14"/>
      <c r="AY149" s="18"/>
      <c r="AZ149" s="16">
        <v>0</v>
      </c>
      <c r="BA149" s="18">
        <f t="shared" si="45"/>
        <v>0</v>
      </c>
      <c r="BB149" s="15" t="s">
        <v>23</v>
      </c>
      <c r="BD149" s="14"/>
      <c r="BE149" s="18"/>
      <c r="BF149" s="16">
        <v>0</v>
      </c>
      <c r="BG149" s="18">
        <f t="shared" si="46"/>
        <v>0</v>
      </c>
      <c r="BH149" s="15" t="s">
        <v>23</v>
      </c>
      <c r="BJ149" s="86"/>
      <c r="BK149" s="86"/>
      <c r="BL149" s="24"/>
      <c r="BM149" s="24"/>
      <c r="BN149" s="24"/>
      <c r="BO149" s="24"/>
      <c r="BP149" s="24"/>
      <c r="BQ149" s="126"/>
    </row>
    <row r="150" spans="1:69" ht="16.8" customHeight="1" x14ac:dyDescent="0.35">
      <c r="A150" s="15"/>
      <c r="B150" s="15"/>
      <c r="C150" s="15" t="s">
        <v>153</v>
      </c>
      <c r="D150" s="16" t="s">
        <v>23</v>
      </c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73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6"/>
    </row>
    <row r="151" spans="1:69" ht="16.8" customHeight="1" x14ac:dyDescent="0.35">
      <c r="A151" s="15"/>
      <c r="B151" s="15"/>
      <c r="C151" s="15" t="s">
        <v>154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75</v>
      </c>
      <c r="L151" s="3">
        <f>SUM(L124:L150)</f>
        <v>49853.23</v>
      </c>
      <c r="M151" s="3">
        <f>SUM(M124:M150)</f>
        <v>12540.529999999999</v>
      </c>
      <c r="N151" s="16" t="s">
        <v>76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 t="s">
        <v>23</v>
      </c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 t="s">
        <v>23</v>
      </c>
      <c r="AR151" s="14"/>
      <c r="AS151" s="18"/>
      <c r="AT151" s="16">
        <v>0</v>
      </c>
      <c r="AU151" s="18">
        <f t="shared" si="44"/>
        <v>0</v>
      </c>
      <c r="AV151" s="15" t="s">
        <v>23</v>
      </c>
      <c r="AX151" s="14"/>
      <c r="AY151" s="18"/>
      <c r="AZ151" s="16">
        <v>0</v>
      </c>
      <c r="BA151" s="18">
        <f t="shared" si="45"/>
        <v>0</v>
      </c>
      <c r="BB151" s="15" t="s">
        <v>23</v>
      </c>
      <c r="BD151" s="14"/>
      <c r="BE151" s="18"/>
      <c r="BF151" s="16">
        <v>0</v>
      </c>
      <c r="BG151" s="18">
        <f t="shared" si="46"/>
        <v>0</v>
      </c>
      <c r="BH151" s="15" t="s">
        <v>23</v>
      </c>
      <c r="BJ151" s="86"/>
      <c r="BK151" s="86"/>
      <c r="BL151" s="24"/>
      <c r="BM151" s="24"/>
      <c r="BN151" s="24"/>
      <c r="BO151" s="24"/>
      <c r="BP151" s="24"/>
      <c r="BQ151" s="126"/>
    </row>
    <row r="152" spans="1:69" ht="16.8" customHeight="1" x14ac:dyDescent="0.35">
      <c r="A152" s="15"/>
      <c r="B152" s="15"/>
      <c r="C152" s="15" t="s">
        <v>77</v>
      </c>
      <c r="D152" s="16"/>
      <c r="E152" s="16"/>
      <c r="F152" s="16"/>
      <c r="G152" s="16">
        <v>0</v>
      </c>
      <c r="H152" s="16"/>
      <c r="I152" s="4"/>
      <c r="J152" s="14"/>
      <c r="K152" s="6" t="s">
        <v>33</v>
      </c>
      <c r="L152" s="3">
        <f>L92</f>
        <v>264035.33</v>
      </c>
      <c r="M152" s="3">
        <f>M92</f>
        <v>233894.24</v>
      </c>
      <c r="N152" s="16" t="s">
        <v>78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 t="s">
        <v>23</v>
      </c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 t="s">
        <v>23</v>
      </c>
      <c r="AR152" s="14"/>
      <c r="AS152" s="18"/>
      <c r="AT152" s="16">
        <v>0</v>
      </c>
      <c r="AU152" s="18">
        <f t="shared" si="44"/>
        <v>0</v>
      </c>
      <c r="AV152" s="15" t="s">
        <v>23</v>
      </c>
      <c r="AX152" s="14"/>
      <c r="AY152" s="18"/>
      <c r="AZ152" s="16">
        <v>0</v>
      </c>
      <c r="BA152" s="18">
        <f t="shared" si="45"/>
        <v>0</v>
      </c>
      <c r="BB152" s="15" t="s">
        <v>23</v>
      </c>
      <c r="BD152" s="14"/>
      <c r="BE152" s="18"/>
      <c r="BF152" s="16">
        <v>0</v>
      </c>
      <c r="BG152" s="18">
        <f t="shared" si="46"/>
        <v>0</v>
      </c>
      <c r="BH152" s="15" t="s">
        <v>23</v>
      </c>
      <c r="BJ152" s="86"/>
      <c r="BK152" s="86"/>
      <c r="BL152" s="24"/>
      <c r="BM152" s="24"/>
      <c r="BN152" s="24"/>
      <c r="BO152" s="24"/>
      <c r="BP152" s="24"/>
      <c r="BQ152" s="126"/>
    </row>
    <row r="153" spans="1:69" ht="16.8" customHeight="1" thickBot="1" x14ac:dyDescent="0.4">
      <c r="A153" s="15"/>
      <c r="B153" s="15"/>
      <c r="C153" s="15" t="s">
        <v>79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80</v>
      </c>
      <c r="L153" s="3">
        <f>L151+L152</f>
        <v>313888.56</v>
      </c>
      <c r="M153" s="3">
        <f>M151+M152</f>
        <v>246434.77</v>
      </c>
      <c r="N153" s="16" t="s">
        <v>81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 t="s">
        <v>23</v>
      </c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6"/>
    </row>
    <row r="154" spans="1:69" ht="16.8" customHeight="1" thickTop="1" thickBot="1" x14ac:dyDescent="0.4">
      <c r="A154" s="15"/>
      <c r="B154" s="15"/>
      <c r="C154" s="15" t="s">
        <v>82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83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 t="s">
        <v>23</v>
      </c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 t="s">
        <v>23</v>
      </c>
      <c r="AR154" s="14"/>
      <c r="AS154" s="18"/>
      <c r="AT154" s="16">
        <v>0</v>
      </c>
      <c r="AU154" s="18">
        <f t="shared" si="44"/>
        <v>0</v>
      </c>
      <c r="AV154" s="15" t="s">
        <v>23</v>
      </c>
      <c r="AX154" s="14"/>
      <c r="AY154" s="18"/>
      <c r="AZ154" s="16">
        <v>0</v>
      </c>
      <c r="BA154" s="18">
        <f t="shared" si="45"/>
        <v>0</v>
      </c>
      <c r="BB154" s="15" t="s">
        <v>23</v>
      </c>
      <c r="BD154" s="14"/>
      <c r="BE154" s="18"/>
      <c r="BF154" s="16">
        <v>0</v>
      </c>
      <c r="BG154" s="18">
        <f t="shared" si="46"/>
        <v>0</v>
      </c>
      <c r="BH154" s="15" t="s">
        <v>23</v>
      </c>
      <c r="BJ154" s="86"/>
      <c r="BK154" s="86"/>
      <c r="BL154" s="24"/>
      <c r="BM154" s="24"/>
      <c r="BN154" s="24"/>
      <c r="BO154" s="24"/>
      <c r="BP154" s="24"/>
      <c r="BQ154" s="126"/>
    </row>
    <row r="155" spans="1:69" ht="16.8" customHeight="1" thickTop="1" thickBot="1" x14ac:dyDescent="0.4">
      <c r="A155" s="15"/>
      <c r="B155" s="15"/>
      <c r="C155" s="15" t="s">
        <v>84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85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 t="s">
        <v>23</v>
      </c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 t="s">
        <v>23</v>
      </c>
      <c r="AR155" s="14"/>
      <c r="AS155" s="18"/>
      <c r="AT155" s="16">
        <v>0</v>
      </c>
      <c r="AU155" s="18">
        <f t="shared" si="44"/>
        <v>0</v>
      </c>
      <c r="AV155" s="15" t="s">
        <v>23</v>
      </c>
      <c r="AX155" s="14"/>
      <c r="AY155" s="18"/>
      <c r="AZ155" s="16">
        <v>0</v>
      </c>
      <c r="BA155" s="18">
        <f t="shared" si="45"/>
        <v>0</v>
      </c>
      <c r="BB155" s="15" t="s">
        <v>23</v>
      </c>
      <c r="BD155" s="14"/>
      <c r="BE155" s="18"/>
      <c r="BF155" s="16">
        <v>0</v>
      </c>
      <c r="BG155" s="18">
        <f t="shared" si="46"/>
        <v>0</v>
      </c>
      <c r="BH155" s="15" t="s">
        <v>23</v>
      </c>
      <c r="BJ155" s="86"/>
      <c r="BK155" s="86"/>
      <c r="BL155" s="24"/>
      <c r="BM155" s="24"/>
      <c r="BN155" s="24"/>
      <c r="BO155" s="24"/>
      <c r="BP155" s="24"/>
      <c r="BQ155" s="126"/>
    </row>
    <row r="156" spans="1:69" ht="16.8" customHeight="1" thickTop="1" x14ac:dyDescent="0.35">
      <c r="A156" s="15"/>
      <c r="B156" s="15"/>
      <c r="C156" s="15" t="s">
        <v>86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87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 t="s">
        <v>23</v>
      </c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 t="s">
        <v>23</v>
      </c>
      <c r="AR156" s="14"/>
      <c r="AS156" s="18"/>
      <c r="AT156" s="16">
        <v>0</v>
      </c>
      <c r="AU156" s="18">
        <f t="shared" si="44"/>
        <v>0</v>
      </c>
      <c r="AV156" s="15" t="s">
        <v>23</v>
      </c>
      <c r="AX156" s="14"/>
      <c r="AY156" s="18"/>
      <c r="AZ156" s="16">
        <v>0</v>
      </c>
      <c r="BA156" s="18">
        <f t="shared" si="45"/>
        <v>0</v>
      </c>
      <c r="BB156" s="15" t="s">
        <v>23</v>
      </c>
      <c r="BD156" s="14"/>
      <c r="BE156" s="18"/>
      <c r="BF156" s="16">
        <v>0</v>
      </c>
      <c r="BG156" s="18">
        <f t="shared" si="46"/>
        <v>0</v>
      </c>
      <c r="BH156" s="15" t="s">
        <v>23</v>
      </c>
      <c r="BJ156" s="86"/>
      <c r="BK156" s="86"/>
      <c r="BL156" s="24"/>
      <c r="BM156" s="24"/>
      <c r="BN156" s="24"/>
      <c r="BO156" s="24"/>
      <c r="BP156" s="24"/>
      <c r="BQ156" s="126"/>
    </row>
    <row r="157" spans="1:69" ht="16.8" customHeight="1" x14ac:dyDescent="0.35">
      <c r="A157" s="15"/>
      <c r="B157" s="15"/>
      <c r="C157" s="15" t="s">
        <v>88</v>
      </c>
      <c r="D157" s="16"/>
      <c r="E157" s="16"/>
      <c r="F157" s="16"/>
      <c r="G157" s="16">
        <v>0</v>
      </c>
      <c r="H157" s="16"/>
      <c r="I157" s="4"/>
      <c r="J157" s="14"/>
      <c r="K157" s="6" t="s">
        <v>89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 t="s">
        <v>23</v>
      </c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 t="s">
        <v>23</v>
      </c>
      <c r="AR157" s="14"/>
      <c r="AS157" s="18"/>
      <c r="AT157" s="16">
        <v>0</v>
      </c>
      <c r="AU157" s="18">
        <f t="shared" ref="AU157:AU188" si="59">(AS157-AT157)+AU156</f>
        <v>0</v>
      </c>
      <c r="AV157" s="15" t="s">
        <v>23</v>
      </c>
      <c r="AX157" s="14"/>
      <c r="AY157" s="18"/>
      <c r="AZ157" s="16">
        <v>0</v>
      </c>
      <c r="BA157" s="18">
        <f t="shared" ref="BA157:BA188" si="60">(AY157-AZ157)+BA156</f>
        <v>0</v>
      </c>
      <c r="BB157" s="15" t="s">
        <v>23</v>
      </c>
      <c r="BD157" s="14"/>
      <c r="BE157" s="18"/>
      <c r="BF157" s="16">
        <v>0</v>
      </c>
      <c r="BG157" s="18">
        <f t="shared" ref="BG157:BG188" si="61">(BE157-BF157)+BG156</f>
        <v>0</v>
      </c>
      <c r="BH157" s="15" t="s">
        <v>23</v>
      </c>
      <c r="BJ157" s="86"/>
      <c r="BK157" s="86"/>
      <c r="BL157" s="24"/>
      <c r="BM157" s="24"/>
      <c r="BN157" s="24"/>
      <c r="BO157" s="24"/>
      <c r="BP157" s="24"/>
      <c r="BQ157" s="126"/>
    </row>
    <row r="158" spans="1:69" ht="16.8" customHeight="1" x14ac:dyDescent="0.35">
      <c r="A158" s="15"/>
      <c r="B158" s="15"/>
      <c r="C158" s="15" t="s">
        <v>194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91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 t="s">
        <v>23</v>
      </c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 t="s">
        <v>23</v>
      </c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 t="s">
        <v>23</v>
      </c>
      <c r="AR158" s="14"/>
      <c r="AS158" s="18"/>
      <c r="AT158" s="16">
        <v>0</v>
      </c>
      <c r="AU158" s="18">
        <f t="shared" si="59"/>
        <v>0</v>
      </c>
      <c r="AV158" s="15" t="s">
        <v>23</v>
      </c>
      <c r="AX158" s="14"/>
      <c r="AY158" s="18"/>
      <c r="AZ158" s="16">
        <v>0</v>
      </c>
      <c r="BA158" s="18">
        <f t="shared" si="60"/>
        <v>0</v>
      </c>
      <c r="BB158" s="15" t="s">
        <v>23</v>
      </c>
      <c r="BD158" s="14"/>
      <c r="BE158" s="18"/>
      <c r="BF158" s="16">
        <v>0</v>
      </c>
      <c r="BG158" s="18">
        <f t="shared" si="61"/>
        <v>0</v>
      </c>
      <c r="BH158" s="15" t="s">
        <v>23</v>
      </c>
      <c r="BJ158" s="86"/>
      <c r="BK158" s="86"/>
      <c r="BL158" s="24"/>
      <c r="BM158" s="24"/>
      <c r="BN158" s="24"/>
      <c r="BO158" s="24"/>
      <c r="BP158" s="24"/>
      <c r="BQ158" s="126"/>
    </row>
    <row r="159" spans="1:69" ht="16.8" customHeight="1" x14ac:dyDescent="0.35">
      <c r="A159" s="15"/>
      <c r="B159" s="15"/>
      <c r="C159" s="15" t="s">
        <v>92</v>
      </c>
      <c r="D159" s="16"/>
      <c r="E159" s="16"/>
      <c r="F159" s="16"/>
      <c r="G159" s="16">
        <v>0</v>
      </c>
      <c r="H159" s="16"/>
      <c r="I159" s="4"/>
      <c r="J159" s="14"/>
      <c r="K159" s="6" t="s">
        <v>93</v>
      </c>
      <c r="L159" s="3"/>
      <c r="M159" s="46" t="s">
        <v>94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 t="s">
        <v>23</v>
      </c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 t="s">
        <v>23</v>
      </c>
      <c r="AR159" s="14"/>
      <c r="AS159" s="18"/>
      <c r="AT159" s="16">
        <v>0</v>
      </c>
      <c r="AU159" s="18">
        <f t="shared" si="59"/>
        <v>0</v>
      </c>
      <c r="AV159" s="15" t="s">
        <v>23</v>
      </c>
      <c r="AX159" s="14"/>
      <c r="AY159" s="18"/>
      <c r="AZ159" s="16">
        <v>0</v>
      </c>
      <c r="BA159" s="18">
        <f t="shared" si="60"/>
        <v>0</v>
      </c>
      <c r="BB159" s="15" t="s">
        <v>23</v>
      </c>
      <c r="BD159" s="14"/>
      <c r="BE159" s="18"/>
      <c r="BF159" s="16">
        <v>0</v>
      </c>
      <c r="BG159" s="18">
        <f t="shared" si="61"/>
        <v>0</v>
      </c>
      <c r="BH159" s="15" t="s">
        <v>23</v>
      </c>
      <c r="BJ159" s="86"/>
      <c r="BK159" s="86"/>
      <c r="BL159" s="24"/>
      <c r="BM159" s="24"/>
      <c r="BN159" s="24"/>
      <c r="BO159" s="24"/>
      <c r="BP159" s="24"/>
      <c r="BQ159" s="126"/>
    </row>
    <row r="160" spans="1:69" ht="16.8" customHeight="1" x14ac:dyDescent="0.35">
      <c r="A160" s="15"/>
      <c r="B160" s="15"/>
      <c r="C160" s="15" t="s">
        <v>95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96</v>
      </c>
      <c r="L160" s="50">
        <v>114.5</v>
      </c>
      <c r="M160" s="16" t="s">
        <v>27</v>
      </c>
      <c r="N160" s="16" t="s">
        <v>28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6"/>
    </row>
    <row r="161" spans="1:69" ht="16.8" customHeight="1" x14ac:dyDescent="0.35">
      <c r="A161" s="15"/>
      <c r="B161" s="15"/>
      <c r="C161" s="15" t="s">
        <v>97</v>
      </c>
      <c r="D161" s="16"/>
      <c r="E161" s="16"/>
      <c r="F161" s="16"/>
      <c r="G161" s="16">
        <v>0</v>
      </c>
      <c r="H161" s="16"/>
      <c r="I161" s="4"/>
      <c r="J161" s="14"/>
      <c r="K161" s="16" t="s">
        <v>23</v>
      </c>
      <c r="L161" s="16">
        <v>0</v>
      </c>
      <c r="M161" s="30" t="s">
        <v>99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6"/>
    </row>
    <row r="162" spans="1:69" ht="16.8" customHeight="1" x14ac:dyDescent="0.35">
      <c r="A162" s="15"/>
      <c r="B162" s="15"/>
      <c r="C162" s="15" t="s">
        <v>100</v>
      </c>
      <c r="D162" s="16"/>
      <c r="E162" s="16"/>
      <c r="F162" s="16"/>
      <c r="G162" s="16">
        <v>0</v>
      </c>
      <c r="H162" s="16"/>
      <c r="I162" s="4"/>
      <c r="J162" s="14"/>
      <c r="K162" s="25" t="s">
        <v>23</v>
      </c>
      <c r="L162" s="83">
        <v>0</v>
      </c>
      <c r="M162" s="16" t="s">
        <v>23</v>
      </c>
      <c r="N162" s="73">
        <v>0</v>
      </c>
      <c r="O162" s="16"/>
      <c r="P162" s="18" t="s">
        <v>23</v>
      </c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 t="s">
        <v>23</v>
      </c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 t="s">
        <v>23</v>
      </c>
      <c r="AR162" s="14"/>
      <c r="AS162" s="18"/>
      <c r="AT162" s="16">
        <v>0</v>
      </c>
      <c r="AU162" s="18">
        <f t="shared" si="59"/>
        <v>0</v>
      </c>
      <c r="AV162" s="15" t="s">
        <v>23</v>
      </c>
      <c r="AX162" s="14"/>
      <c r="AY162" s="18"/>
      <c r="AZ162" s="16">
        <v>0</v>
      </c>
      <c r="BA162" s="18">
        <f t="shared" si="60"/>
        <v>0</v>
      </c>
      <c r="BB162" s="15" t="s">
        <v>23</v>
      </c>
      <c r="BD162" s="14"/>
      <c r="BE162" s="18"/>
      <c r="BF162" s="16">
        <v>0</v>
      </c>
      <c r="BG162" s="18">
        <f t="shared" si="61"/>
        <v>0</v>
      </c>
      <c r="BH162" s="15" t="s">
        <v>23</v>
      </c>
      <c r="BJ162" s="86"/>
      <c r="BK162" s="86"/>
      <c r="BL162" s="24"/>
      <c r="BM162" s="24"/>
      <c r="BN162" s="24"/>
      <c r="BO162" s="24"/>
      <c r="BP162" s="24"/>
      <c r="BQ162" s="126"/>
    </row>
    <row r="163" spans="1:69" ht="16.8" customHeight="1" x14ac:dyDescent="0.35">
      <c r="A163" s="15"/>
      <c r="B163" s="15"/>
      <c r="C163" s="64" t="s">
        <v>157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 t="s">
        <v>23</v>
      </c>
      <c r="L163" s="73">
        <v>0</v>
      </c>
      <c r="M163" s="16" t="s">
        <v>23</v>
      </c>
      <c r="N163" s="16">
        <v>0</v>
      </c>
      <c r="O163" s="16" t="s">
        <v>23</v>
      </c>
      <c r="P163" s="18" t="s">
        <v>23</v>
      </c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6"/>
    </row>
    <row r="164" spans="1:69" ht="16.8" customHeight="1" x14ac:dyDescent="0.35">
      <c r="A164" s="15"/>
      <c r="B164" s="15"/>
      <c r="C164" s="15" t="s">
        <v>104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105</v>
      </c>
      <c r="L164" s="73">
        <v>716</v>
      </c>
      <c r="M164" s="30" t="s">
        <v>23</v>
      </c>
      <c r="N164" s="30">
        <v>0</v>
      </c>
      <c r="O164" s="16" t="s">
        <v>23</v>
      </c>
      <c r="P164" s="18" t="s">
        <v>23</v>
      </c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195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6"/>
    </row>
    <row r="165" spans="1:69" ht="16.8" customHeight="1" x14ac:dyDescent="0.35">
      <c r="A165" s="15"/>
      <c r="B165" s="15"/>
      <c r="C165" s="47" t="s">
        <v>158</v>
      </c>
      <c r="D165" s="16"/>
      <c r="E165" s="16"/>
      <c r="F165" s="1">
        <v>15099.79</v>
      </c>
      <c r="G165" s="16">
        <v>0</v>
      </c>
      <c r="H165" s="16"/>
      <c r="I165" s="4" t="s">
        <v>23</v>
      </c>
      <c r="J165" s="14"/>
      <c r="K165" s="30" t="s">
        <v>23</v>
      </c>
      <c r="L165" s="30">
        <v>0</v>
      </c>
      <c r="M165" s="16" t="s">
        <v>23</v>
      </c>
      <c r="N165" s="16">
        <v>0</v>
      </c>
      <c r="O165" s="16" t="s">
        <v>23</v>
      </c>
      <c r="P165" s="18" t="s">
        <v>23</v>
      </c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 t="s">
        <v>23</v>
      </c>
      <c r="AB165" s="24"/>
      <c r="AC165" s="64" t="s">
        <v>159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 t="s">
        <v>23</v>
      </c>
      <c r="AR165" s="14"/>
      <c r="AS165" s="18"/>
      <c r="AT165" s="16">
        <v>0</v>
      </c>
      <c r="AU165" s="18">
        <f t="shared" si="59"/>
        <v>0</v>
      </c>
      <c r="AV165" s="15" t="s">
        <v>23</v>
      </c>
      <c r="AX165" s="14"/>
      <c r="AY165" s="18"/>
      <c r="AZ165" s="16">
        <v>0</v>
      </c>
      <c r="BA165" s="18">
        <f t="shared" si="60"/>
        <v>0</v>
      </c>
      <c r="BB165" s="15" t="s">
        <v>23</v>
      </c>
      <c r="BD165" s="14"/>
      <c r="BE165" s="18"/>
      <c r="BF165" s="16">
        <v>0</v>
      </c>
      <c r="BG165" s="18">
        <f t="shared" si="61"/>
        <v>0</v>
      </c>
      <c r="BH165" s="15" t="s">
        <v>23</v>
      </c>
      <c r="BJ165" s="86"/>
      <c r="BK165" s="86"/>
      <c r="BL165" s="24"/>
      <c r="BM165" s="24"/>
      <c r="BN165" s="24"/>
      <c r="BO165" s="24"/>
      <c r="BP165" s="24"/>
      <c r="BQ165" s="126"/>
    </row>
    <row r="166" spans="1:69" ht="16.8" customHeight="1" x14ac:dyDescent="0.35">
      <c r="A166" s="15"/>
      <c r="B166" s="15"/>
      <c r="C166" s="15" t="s">
        <v>108</v>
      </c>
      <c r="D166" s="16"/>
      <c r="E166" s="16"/>
      <c r="F166" s="16"/>
      <c r="G166" s="16">
        <v>0</v>
      </c>
      <c r="H166" s="16"/>
      <c r="I166" s="4" t="s">
        <v>23</v>
      </c>
      <c r="J166" s="14"/>
      <c r="K166" s="30" t="s">
        <v>109</v>
      </c>
      <c r="L166" s="73">
        <v>7.0000000000000007E-2</v>
      </c>
      <c r="M166" s="50" t="s">
        <v>23</v>
      </c>
      <c r="N166" s="50">
        <v>0</v>
      </c>
      <c r="O166" s="16" t="s">
        <v>23</v>
      </c>
      <c r="P166" s="18" t="s">
        <v>23</v>
      </c>
      <c r="Q166" s="14"/>
      <c r="R166" s="18"/>
      <c r="S166" s="16">
        <f>G166</f>
        <v>0</v>
      </c>
      <c r="T166" s="18">
        <f t="shared" si="56"/>
        <v>56032.32</v>
      </c>
      <c r="U166" s="15" t="s">
        <v>110</v>
      </c>
      <c r="W166" s="14"/>
      <c r="X166" s="18"/>
      <c r="Y166" s="16">
        <v>0</v>
      </c>
      <c r="Z166" s="18">
        <f t="shared" si="57"/>
        <v>38813.689999999988</v>
      </c>
      <c r="AA166" s="15" t="s">
        <v>23</v>
      </c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 t="s">
        <v>23</v>
      </c>
      <c r="AR166" s="14"/>
      <c r="AS166" s="18">
        <v>0</v>
      </c>
      <c r="AT166" s="16">
        <v>0</v>
      </c>
      <c r="AU166" s="18">
        <f t="shared" si="59"/>
        <v>0</v>
      </c>
      <c r="AV166" s="15" t="s">
        <v>23</v>
      </c>
      <c r="AX166" s="14"/>
      <c r="AY166" s="18">
        <v>0</v>
      </c>
      <c r="AZ166" s="16">
        <v>0</v>
      </c>
      <c r="BA166" s="18">
        <f t="shared" si="60"/>
        <v>0</v>
      </c>
      <c r="BB166" s="15" t="s">
        <v>23</v>
      </c>
      <c r="BD166" s="14"/>
      <c r="BE166" s="18">
        <v>0</v>
      </c>
      <c r="BF166" s="16">
        <v>0</v>
      </c>
      <c r="BG166" s="18">
        <f t="shared" si="61"/>
        <v>0</v>
      </c>
      <c r="BH166" s="15" t="s">
        <v>23</v>
      </c>
      <c r="BJ166" s="86"/>
      <c r="BK166" s="86"/>
      <c r="BL166" s="24"/>
      <c r="BM166" s="24"/>
      <c r="BN166" s="24"/>
      <c r="BO166" s="24"/>
      <c r="BP166" s="24"/>
      <c r="BQ166" s="126"/>
    </row>
    <row r="167" spans="1:69" ht="16.8" customHeight="1" x14ac:dyDescent="0.35">
      <c r="A167" s="15"/>
      <c r="B167" s="15"/>
      <c r="C167" s="15" t="s">
        <v>111</v>
      </c>
      <c r="D167" s="16"/>
      <c r="E167" s="16"/>
      <c r="F167" s="16">
        <v>0</v>
      </c>
      <c r="G167" s="16">
        <v>0</v>
      </c>
      <c r="H167" s="16"/>
      <c r="I167" s="4" t="s">
        <v>23</v>
      </c>
      <c r="J167" s="14"/>
      <c r="K167" s="16" t="s">
        <v>23</v>
      </c>
      <c r="L167" s="16">
        <v>0</v>
      </c>
      <c r="M167" s="16" t="s">
        <v>23</v>
      </c>
      <c r="N167" s="16">
        <v>0</v>
      </c>
      <c r="O167" s="16"/>
      <c r="P167" s="18" t="s">
        <v>23</v>
      </c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 t="s">
        <v>23</v>
      </c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 t="s">
        <v>23</v>
      </c>
      <c r="AR167" s="14"/>
      <c r="AS167" s="18">
        <v>0</v>
      </c>
      <c r="AT167" s="16">
        <v>0</v>
      </c>
      <c r="AU167" s="18">
        <f t="shared" si="59"/>
        <v>0</v>
      </c>
      <c r="AV167" s="15" t="s">
        <v>23</v>
      </c>
      <c r="AX167" s="14"/>
      <c r="AY167" s="18">
        <v>0</v>
      </c>
      <c r="AZ167" s="16">
        <v>0</v>
      </c>
      <c r="BA167" s="18">
        <f t="shared" si="60"/>
        <v>0</v>
      </c>
      <c r="BB167" s="15" t="s">
        <v>23</v>
      </c>
      <c r="BD167" s="14"/>
      <c r="BE167" s="18">
        <v>0</v>
      </c>
      <c r="BF167" s="16">
        <v>0</v>
      </c>
      <c r="BG167" s="18">
        <f t="shared" si="61"/>
        <v>0</v>
      </c>
      <c r="BH167" s="15" t="s">
        <v>23</v>
      </c>
      <c r="BJ167" s="86"/>
      <c r="BK167" s="86"/>
      <c r="BL167" s="24"/>
      <c r="BM167" s="24"/>
      <c r="BN167" s="24"/>
      <c r="BO167" s="24"/>
      <c r="BP167" s="24"/>
      <c r="BQ167" s="126"/>
    </row>
    <row r="168" spans="1:69" ht="16.8" customHeight="1" x14ac:dyDescent="0.35">
      <c r="A168" s="15"/>
      <c r="B168" s="15"/>
      <c r="C168" s="15" t="s">
        <v>113</v>
      </c>
      <c r="D168" s="16"/>
      <c r="E168" s="16"/>
      <c r="F168" s="16">
        <v>0</v>
      </c>
      <c r="G168" s="16">
        <v>0</v>
      </c>
      <c r="H168" s="16"/>
      <c r="I168" s="4" t="s">
        <v>23</v>
      </c>
      <c r="J168" s="14"/>
      <c r="K168" s="16" t="s">
        <v>196</v>
      </c>
      <c r="L168" s="16">
        <v>296</v>
      </c>
      <c r="M168" s="16" t="s">
        <v>23</v>
      </c>
      <c r="N168" s="16">
        <v>0</v>
      </c>
      <c r="O168" s="16"/>
      <c r="P168" s="18" t="s">
        <v>23</v>
      </c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 t="s">
        <v>23</v>
      </c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 t="s">
        <v>23</v>
      </c>
      <c r="AR168" s="14"/>
      <c r="AS168" s="18">
        <v>0</v>
      </c>
      <c r="AT168" s="16"/>
      <c r="AU168" s="18">
        <f t="shared" si="59"/>
        <v>0</v>
      </c>
      <c r="AV168" s="15" t="s">
        <v>23</v>
      </c>
      <c r="AX168" s="14"/>
      <c r="AY168" s="18">
        <v>0</v>
      </c>
      <c r="AZ168" s="16"/>
      <c r="BA168" s="18">
        <f t="shared" si="60"/>
        <v>0</v>
      </c>
      <c r="BB168" s="15" t="s">
        <v>23</v>
      </c>
      <c r="BD168" s="14"/>
      <c r="BE168" s="18">
        <v>0</v>
      </c>
      <c r="BF168" s="16"/>
      <c r="BG168" s="18">
        <f t="shared" si="61"/>
        <v>0</v>
      </c>
      <c r="BH168" s="15" t="s">
        <v>23</v>
      </c>
      <c r="BJ168" s="86"/>
      <c r="BK168" s="86"/>
      <c r="BL168" s="24"/>
      <c r="BM168" s="24"/>
      <c r="BN168" s="24"/>
      <c r="BO168" s="24"/>
      <c r="BP168" s="24"/>
      <c r="BQ168" s="126"/>
    </row>
    <row r="169" spans="1:69" ht="16.8" customHeight="1" x14ac:dyDescent="0.35">
      <c r="A169" s="15" t="s">
        <v>23</v>
      </c>
      <c r="B169" s="15"/>
      <c r="C169" s="15" t="s">
        <v>197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114</v>
      </c>
      <c r="L169" s="16">
        <v>100</v>
      </c>
      <c r="M169" s="16" t="s">
        <v>23</v>
      </c>
      <c r="N169" s="16">
        <v>0</v>
      </c>
      <c r="O169" s="16"/>
      <c r="P169" s="18" t="s">
        <v>23</v>
      </c>
      <c r="Q169" s="14"/>
      <c r="R169" s="18">
        <v>0</v>
      </c>
      <c r="S169" s="16">
        <v>0</v>
      </c>
      <c r="T169" s="18">
        <f t="shared" si="56"/>
        <v>56032.32</v>
      </c>
      <c r="U169" s="15" t="s">
        <v>23</v>
      </c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 t="s">
        <v>23</v>
      </c>
      <c r="AD169" s="25"/>
      <c r="AE169" s="62" t="s">
        <v>23</v>
      </c>
      <c r="AF169" s="63" t="s">
        <v>23</v>
      </c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 t="s">
        <v>23</v>
      </c>
      <c r="AR169" s="14"/>
      <c r="AS169" s="18">
        <v>0</v>
      </c>
      <c r="AT169" s="16"/>
      <c r="AU169" s="18">
        <f t="shared" si="59"/>
        <v>0</v>
      </c>
      <c r="AV169" s="15" t="s">
        <v>23</v>
      </c>
      <c r="AX169" s="14"/>
      <c r="AY169" s="18">
        <v>0</v>
      </c>
      <c r="AZ169" s="16"/>
      <c r="BA169" s="18">
        <f t="shared" si="60"/>
        <v>0</v>
      </c>
      <c r="BB169" s="15" t="s">
        <v>23</v>
      </c>
      <c r="BD169" s="14"/>
      <c r="BE169" s="18">
        <v>0</v>
      </c>
      <c r="BF169" s="16"/>
      <c r="BG169" s="18">
        <f t="shared" si="61"/>
        <v>0</v>
      </c>
      <c r="BH169" s="15" t="s">
        <v>23</v>
      </c>
      <c r="BJ169" s="86"/>
      <c r="BK169" s="86"/>
      <c r="BL169" s="24"/>
      <c r="BM169" s="24"/>
      <c r="BN169" s="24"/>
      <c r="BO169" s="24"/>
      <c r="BP169" s="24"/>
      <c r="BQ169" s="126"/>
    </row>
    <row r="170" spans="1:69" ht="16.8" customHeight="1" x14ac:dyDescent="0.35">
      <c r="A170" s="15"/>
      <c r="B170" s="15" t="s">
        <v>23</v>
      </c>
      <c r="C170" s="15" t="s">
        <v>115</v>
      </c>
      <c r="D170" s="16"/>
      <c r="E170" s="16"/>
      <c r="F170" s="16">
        <v>0</v>
      </c>
      <c r="G170" s="16"/>
      <c r="H170" s="16">
        <v>0</v>
      </c>
      <c r="I170" s="4"/>
      <c r="J170" s="14" t="s">
        <v>23</v>
      </c>
      <c r="K170" s="3" t="s">
        <v>116</v>
      </c>
      <c r="L170" s="16">
        <v>100</v>
      </c>
      <c r="M170" s="16" t="s">
        <v>23</v>
      </c>
      <c r="N170" s="16">
        <v>0</v>
      </c>
      <c r="O170" s="16"/>
      <c r="P170" s="18" t="s">
        <v>23</v>
      </c>
      <c r="Q170" s="14"/>
      <c r="R170" s="18">
        <v>0</v>
      </c>
      <c r="S170" s="16">
        <v>0</v>
      </c>
      <c r="T170" s="18">
        <f t="shared" si="56"/>
        <v>56032.32</v>
      </c>
      <c r="U170" s="15" t="s">
        <v>23</v>
      </c>
      <c r="W170" s="14"/>
      <c r="X170" s="18">
        <f>F170</f>
        <v>0</v>
      </c>
      <c r="Y170" s="16"/>
      <c r="Z170" s="18">
        <f t="shared" si="57"/>
        <v>40091.139999999985</v>
      </c>
      <c r="AA170" s="15" t="s">
        <v>23</v>
      </c>
      <c r="AB170" s="24"/>
      <c r="AC170" s="15" t="s">
        <v>23</v>
      </c>
      <c r="AD170" s="25"/>
      <c r="AE170" s="62" t="s">
        <v>23</v>
      </c>
      <c r="AF170" s="63" t="s">
        <v>23</v>
      </c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 t="s">
        <v>23</v>
      </c>
      <c r="AR170" s="14"/>
      <c r="AS170" s="18">
        <v>0</v>
      </c>
      <c r="AT170" s="16"/>
      <c r="AU170" s="18">
        <f t="shared" si="59"/>
        <v>0</v>
      </c>
      <c r="AV170" s="15" t="s">
        <v>23</v>
      </c>
      <c r="AX170" s="14"/>
      <c r="AY170" s="18">
        <v>0</v>
      </c>
      <c r="AZ170" s="16"/>
      <c r="BA170" s="18">
        <f t="shared" si="60"/>
        <v>0</v>
      </c>
      <c r="BB170" s="15" t="s">
        <v>23</v>
      </c>
      <c r="BD170" s="14"/>
      <c r="BE170" s="18">
        <v>0</v>
      </c>
      <c r="BF170" s="16"/>
      <c r="BG170" s="18">
        <f t="shared" si="61"/>
        <v>0</v>
      </c>
      <c r="BH170" s="15" t="s">
        <v>23</v>
      </c>
      <c r="BJ170" s="86"/>
      <c r="BK170" s="86"/>
      <c r="BL170" s="24"/>
      <c r="BM170" s="24"/>
      <c r="BN170" s="24"/>
      <c r="BO170" s="24"/>
      <c r="BP170" s="24"/>
      <c r="BQ170" s="126"/>
    </row>
    <row r="171" spans="1:69" ht="16.8" customHeight="1" x14ac:dyDescent="0.35">
      <c r="A171" s="15" t="s">
        <v>23</v>
      </c>
      <c r="B171" s="15"/>
      <c r="C171" s="15" t="s">
        <v>115</v>
      </c>
      <c r="D171" s="16"/>
      <c r="E171" s="16"/>
      <c r="F171" s="16">
        <v>0</v>
      </c>
      <c r="G171" s="16"/>
      <c r="H171" s="16"/>
      <c r="I171" s="4"/>
      <c r="J171" s="14"/>
      <c r="K171" s="16" t="s">
        <v>118</v>
      </c>
      <c r="L171" s="16">
        <v>-9</v>
      </c>
      <c r="M171" s="16" t="s">
        <v>23</v>
      </c>
      <c r="N171" s="16">
        <v>0</v>
      </c>
      <c r="O171" s="16"/>
      <c r="P171" s="18" t="s">
        <v>23</v>
      </c>
      <c r="Q171" s="14"/>
      <c r="R171" s="18">
        <v>0</v>
      </c>
      <c r="S171" s="16">
        <v>0</v>
      </c>
      <c r="T171" s="18">
        <f t="shared" si="56"/>
        <v>56032.32</v>
      </c>
      <c r="U171" s="15" t="s">
        <v>23</v>
      </c>
      <c r="W171" s="14"/>
      <c r="X171" s="18">
        <f>F171</f>
        <v>0</v>
      </c>
      <c r="Y171" s="16"/>
      <c r="Z171" s="18">
        <f t="shared" si="57"/>
        <v>40091.139999999985</v>
      </c>
      <c r="AA171" s="15" t="s">
        <v>23</v>
      </c>
      <c r="AB171" s="24"/>
      <c r="AC171" s="15" t="s">
        <v>23</v>
      </c>
      <c r="AD171" s="25"/>
      <c r="AE171" s="62" t="s">
        <v>23</v>
      </c>
      <c r="AF171" s="63" t="s">
        <v>23</v>
      </c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 t="s">
        <v>23</v>
      </c>
      <c r="AR171" s="14"/>
      <c r="AS171" s="18">
        <v>0</v>
      </c>
      <c r="AT171" s="16"/>
      <c r="AU171" s="18">
        <f t="shared" si="59"/>
        <v>0</v>
      </c>
      <c r="AV171" s="15" t="s">
        <v>23</v>
      </c>
      <c r="AX171" s="14"/>
      <c r="AY171" s="18">
        <v>0</v>
      </c>
      <c r="AZ171" s="16"/>
      <c r="BA171" s="18">
        <f t="shared" si="60"/>
        <v>0</v>
      </c>
      <c r="BB171" s="15" t="s">
        <v>23</v>
      </c>
      <c r="BD171" s="14"/>
      <c r="BE171" s="18">
        <v>0</v>
      </c>
      <c r="BF171" s="16"/>
      <c r="BG171" s="18">
        <f t="shared" si="61"/>
        <v>0</v>
      </c>
      <c r="BH171" s="15" t="s">
        <v>23</v>
      </c>
      <c r="BJ171" s="86"/>
      <c r="BK171" s="86"/>
      <c r="BL171" s="24"/>
      <c r="BM171" s="24"/>
      <c r="BN171" s="24"/>
      <c r="BO171" s="24"/>
      <c r="BP171" s="24"/>
      <c r="BQ171" s="126"/>
    </row>
    <row r="172" spans="1:69" ht="16.8" customHeight="1" x14ac:dyDescent="0.35">
      <c r="A172" s="15"/>
      <c r="B172" s="15"/>
      <c r="C172" s="15" t="s">
        <v>115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69</v>
      </c>
      <c r="L172" s="51">
        <f>AI181</f>
        <v>0</v>
      </c>
      <c r="M172" s="16"/>
      <c r="N172" s="16"/>
      <c r="O172" s="16"/>
      <c r="P172" s="18" t="s">
        <v>23</v>
      </c>
      <c r="Q172" s="14"/>
      <c r="R172" s="18">
        <v>0</v>
      </c>
      <c r="S172" s="16">
        <v>0</v>
      </c>
      <c r="T172" s="18">
        <f t="shared" si="56"/>
        <v>56032.32</v>
      </c>
      <c r="U172" s="15" t="s">
        <v>23</v>
      </c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 t="s">
        <v>23</v>
      </c>
      <c r="AD172" s="25"/>
      <c r="AE172" s="62" t="s">
        <v>23</v>
      </c>
      <c r="AF172" s="63" t="s">
        <v>23</v>
      </c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 t="s">
        <v>23</v>
      </c>
      <c r="AR172" s="14"/>
      <c r="AS172" s="18">
        <v>0</v>
      </c>
      <c r="AT172" s="16"/>
      <c r="AU172" s="18">
        <f t="shared" si="59"/>
        <v>0</v>
      </c>
      <c r="AV172" s="15" t="s">
        <v>23</v>
      </c>
      <c r="AX172" s="14"/>
      <c r="AY172" s="18">
        <v>0</v>
      </c>
      <c r="AZ172" s="16"/>
      <c r="BA172" s="18">
        <f t="shared" si="60"/>
        <v>0</v>
      </c>
      <c r="BB172" s="15" t="s">
        <v>23</v>
      </c>
      <c r="BD172" s="14"/>
      <c r="BE172" s="18">
        <v>0</v>
      </c>
      <c r="BF172" s="16"/>
      <c r="BG172" s="18">
        <f t="shared" si="61"/>
        <v>0</v>
      </c>
      <c r="BH172" s="15" t="s">
        <v>23</v>
      </c>
      <c r="BJ172" s="86"/>
      <c r="BK172" s="86"/>
      <c r="BL172" s="24"/>
      <c r="BM172" s="24"/>
      <c r="BN172" s="24"/>
      <c r="BO172" s="24"/>
      <c r="BP172" s="24"/>
      <c r="BQ172" s="126"/>
    </row>
    <row r="173" spans="1:69" ht="16.8" customHeight="1" x14ac:dyDescent="0.35">
      <c r="A173" s="15"/>
      <c r="B173" s="15"/>
      <c r="C173" s="68" t="s">
        <v>115</v>
      </c>
      <c r="D173" s="16"/>
      <c r="E173" s="16"/>
      <c r="F173" s="16">
        <v>0</v>
      </c>
      <c r="G173" s="16"/>
      <c r="H173" s="16"/>
      <c r="I173" s="4"/>
      <c r="J173" s="14"/>
      <c r="K173" s="17" t="s">
        <v>119</v>
      </c>
      <c r="L173" s="16">
        <f>SUM(L160:L172)</f>
        <v>1317.5700000000002</v>
      </c>
      <c r="M173" s="16" t="s">
        <v>23</v>
      </c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 t="s">
        <v>23</v>
      </c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 t="s">
        <v>23</v>
      </c>
      <c r="AD173" s="25"/>
      <c r="AE173" s="62" t="s">
        <v>23</v>
      </c>
      <c r="AF173" s="63" t="s">
        <v>23</v>
      </c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 t="s">
        <v>23</v>
      </c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 t="s">
        <v>23</v>
      </c>
      <c r="BD173" s="14"/>
      <c r="BE173" s="18">
        <v>0</v>
      </c>
      <c r="BF173" s="16"/>
      <c r="BG173" s="18">
        <f t="shared" si="61"/>
        <v>0</v>
      </c>
      <c r="BH173" s="15" t="s">
        <v>23</v>
      </c>
      <c r="BJ173" s="86"/>
      <c r="BK173" s="86"/>
      <c r="BL173" s="24"/>
      <c r="BM173" s="24"/>
      <c r="BN173" s="24"/>
      <c r="BO173" s="24"/>
      <c r="BP173" s="24"/>
      <c r="BQ173" s="126"/>
    </row>
    <row r="174" spans="1:69" ht="16.8" customHeight="1" x14ac:dyDescent="0.35">
      <c r="A174" s="15"/>
      <c r="B174" s="15"/>
      <c r="C174" s="15" t="s">
        <v>178</v>
      </c>
      <c r="D174" s="16"/>
      <c r="E174" s="16"/>
      <c r="F174" s="16">
        <f>'BONIFICI GENERALI '!B50+'BONIFICI CATTOLICA'!B50+'BONIFICI TUTELA'!B50+UCA!B50</f>
        <v>25539.11</v>
      </c>
      <c r="G174" s="85">
        <f>F164</f>
        <v>14191.05</v>
      </c>
      <c r="H174" s="16"/>
      <c r="I174" s="4"/>
      <c r="J174" s="14"/>
      <c r="K174" s="17" t="s">
        <v>94</v>
      </c>
      <c r="L174" s="16">
        <f>SUM(N161:N174)</f>
        <v>130</v>
      </c>
      <c r="M174" s="44" t="s">
        <v>23</v>
      </c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 t="s">
        <v>23</v>
      </c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 t="s">
        <v>23</v>
      </c>
      <c r="AD174" s="25"/>
      <c r="AE174" s="62" t="s">
        <v>23</v>
      </c>
      <c r="AF174" s="63" t="s">
        <v>23</v>
      </c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 t="s">
        <v>23</v>
      </c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 t="s">
        <v>23</v>
      </c>
      <c r="BD174" s="14"/>
      <c r="BE174" s="18">
        <v>0</v>
      </c>
      <c r="BF174" s="16"/>
      <c r="BG174" s="18">
        <f t="shared" si="61"/>
        <v>0</v>
      </c>
      <c r="BH174" s="15" t="s">
        <v>23</v>
      </c>
      <c r="BJ174" s="86"/>
      <c r="BK174" s="86"/>
      <c r="BL174" s="24"/>
      <c r="BM174" s="24"/>
      <c r="BN174" s="24"/>
      <c r="BO174" s="24"/>
      <c r="BP174" s="24"/>
      <c r="BQ174" s="126"/>
    </row>
    <row r="175" spans="1:69" ht="16.8" customHeight="1" x14ac:dyDescent="0.35">
      <c r="A175" s="15"/>
      <c r="B175" s="15"/>
      <c r="C175" s="47" t="s">
        <v>120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 t="s">
        <v>23</v>
      </c>
      <c r="N175" s="3" t="s">
        <v>23</v>
      </c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166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 t="s">
        <v>23</v>
      </c>
      <c r="AR175" s="14"/>
      <c r="AS175" s="18"/>
      <c r="AT175" s="25">
        <v>0</v>
      </c>
      <c r="AU175" s="18">
        <f t="shared" si="59"/>
        <v>0</v>
      </c>
      <c r="AV175" s="15" t="s">
        <v>23</v>
      </c>
      <c r="AX175" s="14"/>
      <c r="AY175" s="18"/>
      <c r="AZ175" s="25">
        <v>0</v>
      </c>
      <c r="BA175" s="18">
        <f t="shared" si="60"/>
        <v>0</v>
      </c>
      <c r="BB175" s="15" t="s">
        <v>23</v>
      </c>
      <c r="BD175" s="14"/>
      <c r="BE175" s="18"/>
      <c r="BF175" s="25">
        <v>0</v>
      </c>
      <c r="BG175" s="18">
        <f t="shared" si="61"/>
        <v>0</v>
      </c>
      <c r="BH175" s="15" t="s">
        <v>23</v>
      </c>
      <c r="BJ175" s="86"/>
      <c r="BK175" s="86"/>
      <c r="BL175" s="24"/>
      <c r="BM175" s="24"/>
      <c r="BN175" s="24"/>
      <c r="BO175" s="24"/>
      <c r="BP175" s="24"/>
      <c r="BQ175" s="126"/>
    </row>
    <row r="176" spans="1:69" ht="16.8" customHeight="1" x14ac:dyDescent="0.35">
      <c r="A176" s="15"/>
      <c r="B176" s="15"/>
      <c r="C176" s="15" t="s">
        <v>121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 t="s">
        <v>23</v>
      </c>
      <c r="N176" s="16" t="s">
        <v>23</v>
      </c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6"/>
    </row>
    <row r="177" spans="1:69" ht="16.8" customHeight="1" x14ac:dyDescent="0.35">
      <c r="A177" s="15" t="s">
        <v>23</v>
      </c>
      <c r="B177" s="15"/>
      <c r="C177" s="15" t="s">
        <v>122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 t="s">
        <v>23</v>
      </c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 t="s">
        <v>23</v>
      </c>
      <c r="AR177" s="14"/>
      <c r="AS177" s="18"/>
      <c r="AT177" s="16">
        <v>0</v>
      </c>
      <c r="AU177" s="18">
        <f t="shared" si="59"/>
        <v>0</v>
      </c>
      <c r="AV177" s="15" t="s">
        <v>23</v>
      </c>
      <c r="AX177" s="14"/>
      <c r="AY177" s="18"/>
      <c r="AZ177" s="16">
        <v>0</v>
      </c>
      <c r="BA177" s="18">
        <f t="shared" si="60"/>
        <v>0</v>
      </c>
      <c r="BB177" s="15" t="s">
        <v>23</v>
      </c>
      <c r="BD177" s="14"/>
      <c r="BE177" s="18"/>
      <c r="BF177" s="16">
        <v>0</v>
      </c>
      <c r="BG177" s="18">
        <f t="shared" si="61"/>
        <v>0</v>
      </c>
      <c r="BH177" s="15" t="s">
        <v>23</v>
      </c>
      <c r="BJ177" s="86"/>
      <c r="BK177" s="86"/>
      <c r="BL177" s="24"/>
      <c r="BM177" s="24"/>
      <c r="BN177" s="24"/>
      <c r="BO177" s="24"/>
      <c r="BP177" s="24"/>
      <c r="BQ177" s="126"/>
    </row>
    <row r="178" spans="1:69" ht="16.8" customHeight="1" x14ac:dyDescent="0.35">
      <c r="A178" s="15"/>
      <c r="B178" s="15"/>
      <c r="C178" s="15" t="s">
        <v>23</v>
      </c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123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 t="s">
        <v>23</v>
      </c>
      <c r="W178" s="14"/>
      <c r="X178" s="18">
        <v>0</v>
      </c>
      <c r="Y178" s="16">
        <v>0</v>
      </c>
      <c r="Z178" s="18">
        <f t="shared" si="57"/>
        <v>36339.409999999982</v>
      </c>
      <c r="AA178" s="15" t="s">
        <v>23</v>
      </c>
      <c r="AB178" s="24"/>
      <c r="AC178" s="15" t="str">
        <f>C178</f>
        <v/>
      </c>
      <c r="AD178" s="25"/>
      <c r="AE178" s="62">
        <f>G178</f>
        <v>0</v>
      </c>
      <c r="AF178" s="63">
        <f>AE178+AF117</f>
        <v>0</v>
      </c>
      <c r="AG178" s="25"/>
      <c r="AH178" s="24" t="s">
        <v>119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 t="s">
        <v>23</v>
      </c>
      <c r="AR178" s="14"/>
      <c r="AS178" s="18"/>
      <c r="AT178" s="16">
        <v>0</v>
      </c>
      <c r="AU178" s="18">
        <f t="shared" si="59"/>
        <v>0</v>
      </c>
      <c r="AV178" s="16" t="s">
        <v>23</v>
      </c>
      <c r="AX178" s="14"/>
      <c r="AY178" s="18"/>
      <c r="AZ178" s="16">
        <v>0</v>
      </c>
      <c r="BA178" s="18">
        <f t="shared" si="60"/>
        <v>0</v>
      </c>
      <c r="BB178" s="15" t="s">
        <v>23</v>
      </c>
      <c r="BD178" s="14"/>
      <c r="BE178" s="18"/>
      <c r="BF178" s="16">
        <v>0</v>
      </c>
      <c r="BG178" s="18">
        <f t="shared" si="61"/>
        <v>0</v>
      </c>
      <c r="BH178" s="15" t="s">
        <v>23</v>
      </c>
      <c r="BJ178" s="86"/>
      <c r="BK178" s="86"/>
      <c r="BL178" s="24"/>
      <c r="BM178" s="24"/>
      <c r="BN178" s="24"/>
      <c r="BO178" s="24"/>
      <c r="BP178" s="24"/>
      <c r="BQ178" s="126"/>
    </row>
    <row r="179" spans="1:69" ht="16.8" customHeight="1" x14ac:dyDescent="0.35">
      <c r="A179" s="15"/>
      <c r="B179" s="15"/>
      <c r="C179" s="64" t="s">
        <v>198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 t="s">
        <v>23</v>
      </c>
      <c r="K179" s="6" t="s">
        <v>124</v>
      </c>
      <c r="L179" s="3">
        <f>L178-M178</f>
        <v>67453.789999999979</v>
      </c>
      <c r="M179" s="16"/>
      <c r="N179" s="16"/>
      <c r="O179" s="16" t="s">
        <v>23</v>
      </c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199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125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 t="s">
        <v>23</v>
      </c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6"/>
    </row>
    <row r="180" spans="1:69" ht="16.8" customHeight="1" x14ac:dyDescent="0.35">
      <c r="A180" s="15"/>
      <c r="B180" s="15"/>
      <c r="C180" s="64" t="s">
        <v>152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36</v>
      </c>
      <c r="L180" s="55">
        <f>D181+E181+A181+B181+B128</f>
        <v>67453.790000000008</v>
      </c>
      <c r="M180" s="16"/>
      <c r="N180" s="16"/>
      <c r="O180" s="56" t="s">
        <v>23</v>
      </c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170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6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127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128</v>
      </c>
      <c r="L181" s="3">
        <f>L179-L180</f>
        <v>0</v>
      </c>
      <c r="M181" s="27" t="s">
        <v>171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129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172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200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2" spans="1:69" ht="16.8" customHeight="1" x14ac:dyDescent="0.25">
      <c r="A182" s="7" t="s">
        <v>23</v>
      </c>
      <c r="C182" s="7" t="s">
        <v>23</v>
      </c>
    </row>
    <row r="183" spans="1:69" ht="16.8" customHeight="1" x14ac:dyDescent="0.25">
      <c r="A183" s="50" t="s">
        <v>23</v>
      </c>
    </row>
    <row r="184" spans="1:69" ht="16.8" customHeight="1" x14ac:dyDescent="0.35">
      <c r="A184" s="2"/>
      <c r="B184" s="2" t="s">
        <v>23</v>
      </c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4" t="s">
        <v>25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V184" s="7" t="s">
        <v>23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130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173</v>
      </c>
      <c r="BK184" s="21" t="s">
        <v>0</v>
      </c>
      <c r="BL184" s="8" t="s">
        <v>35</v>
      </c>
      <c r="BM184" s="8" t="s">
        <v>0</v>
      </c>
      <c r="BN184" s="8" t="s">
        <v>41</v>
      </c>
      <c r="BO184" s="8" t="s">
        <v>174</v>
      </c>
      <c r="BP184" s="8" t="s">
        <v>0</v>
      </c>
      <c r="BQ184" s="9" t="s">
        <v>175</v>
      </c>
    </row>
    <row r="185" spans="1:69" ht="16.8" customHeight="1" x14ac:dyDescent="0.35">
      <c r="A185" s="14">
        <v>45295</v>
      </c>
      <c r="B185" s="15" t="s">
        <v>176</v>
      </c>
      <c r="C185" s="15" t="s">
        <v>177</v>
      </c>
      <c r="D185" s="16">
        <v>2130</v>
      </c>
      <c r="E185" s="16">
        <v>830</v>
      </c>
      <c r="F185" s="16"/>
      <c r="G185" s="16"/>
      <c r="H185" s="105"/>
      <c r="I185" s="4"/>
      <c r="J185" s="14">
        <f>A185</f>
        <v>45295</v>
      </c>
      <c r="K185" s="17" t="s">
        <v>25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26</v>
      </c>
      <c r="AD185" s="11">
        <f>N185</f>
        <v>1142.6600000000001</v>
      </c>
      <c r="AE185" s="11"/>
      <c r="AF185" s="20"/>
      <c r="AG185" s="20"/>
      <c r="AH185" s="21" t="s">
        <v>27</v>
      </c>
      <c r="AI185" s="22" t="s">
        <v>28</v>
      </c>
      <c r="AJ185" s="23" t="s">
        <v>29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178</v>
      </c>
      <c r="BM185" s="88">
        <f>BK185</f>
        <v>45295</v>
      </c>
      <c r="BN185" s="24" t="s">
        <v>178</v>
      </c>
      <c r="BO185" s="24"/>
      <c r="BP185" s="88">
        <f>BK185</f>
        <v>45295</v>
      </c>
      <c r="BQ185" s="126"/>
    </row>
    <row r="186" spans="1:69" ht="16.8" customHeight="1" x14ac:dyDescent="0.35">
      <c r="A186" s="15"/>
      <c r="B186" s="15"/>
      <c r="C186" s="15" t="s">
        <v>179</v>
      </c>
      <c r="D186" s="16">
        <v>0</v>
      </c>
      <c r="E186" s="16"/>
      <c r="F186" s="16"/>
      <c r="G186" s="16"/>
      <c r="H186" s="105" t="s">
        <v>35</v>
      </c>
      <c r="I186" s="4"/>
      <c r="J186" s="14"/>
      <c r="K186" s="17" t="s">
        <v>31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32</v>
      </c>
      <c r="AD186" s="25"/>
      <c r="AE186" s="25"/>
      <c r="AF186" s="25"/>
      <c r="AG186" s="25"/>
      <c r="AH186" s="12" t="s">
        <v>33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 t="s">
        <v>23</v>
      </c>
      <c r="BL186" s="24">
        <v>0</v>
      </c>
      <c r="BM186" s="91" t="s">
        <v>23</v>
      </c>
      <c r="BN186" s="24">
        <v>0</v>
      </c>
      <c r="BO186" s="24">
        <v>0</v>
      </c>
      <c r="BP186" s="91" t="s">
        <v>23</v>
      </c>
      <c r="BQ186" s="126"/>
    </row>
    <row r="187" spans="1:69" ht="16.8" customHeight="1" x14ac:dyDescent="0.35">
      <c r="A187" s="15"/>
      <c r="B187" s="15"/>
      <c r="C187" s="15" t="s">
        <v>180</v>
      </c>
      <c r="D187" s="16">
        <v>7227.11</v>
      </c>
      <c r="E187" s="16">
        <v>392</v>
      </c>
      <c r="F187" s="16" t="s">
        <v>23</v>
      </c>
      <c r="G187" s="16"/>
      <c r="H187" s="105">
        <f>D188+H126</f>
        <v>4750.8499999999995</v>
      </c>
      <c r="I187" s="4"/>
      <c r="J187" s="14"/>
      <c r="K187" s="17" t="s">
        <v>36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 t="s">
        <v>23</v>
      </c>
      <c r="BL187" s="24">
        <v>0</v>
      </c>
      <c r="BM187" s="91" t="s">
        <v>23</v>
      </c>
      <c r="BN187" s="24">
        <v>0</v>
      </c>
      <c r="BO187" s="24">
        <v>0</v>
      </c>
      <c r="BP187" s="91" t="s">
        <v>23</v>
      </c>
      <c r="BQ187" s="126"/>
    </row>
    <row r="188" spans="1:69" ht="16.8" customHeight="1" x14ac:dyDescent="0.35">
      <c r="A188" s="15"/>
      <c r="B188" s="15">
        <v>0</v>
      </c>
      <c r="C188" s="15" t="s">
        <v>181</v>
      </c>
      <c r="D188" s="16">
        <v>38.450000000000003</v>
      </c>
      <c r="E188" s="16"/>
      <c r="F188" s="16"/>
      <c r="G188" s="16"/>
      <c r="H188" s="105" t="s">
        <v>41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 t="s">
        <v>23</v>
      </c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 t="s">
        <v>23</v>
      </c>
      <c r="BL188" s="24">
        <v>0</v>
      </c>
      <c r="BM188" s="91" t="s">
        <v>23</v>
      </c>
      <c r="BN188" s="24">
        <v>0</v>
      </c>
      <c r="BO188" s="24">
        <v>0</v>
      </c>
      <c r="BP188" s="91" t="s">
        <v>23</v>
      </c>
      <c r="BQ188" s="126"/>
    </row>
    <row r="189" spans="1:69" ht="16.8" customHeight="1" x14ac:dyDescent="0.35">
      <c r="A189" s="15"/>
      <c r="B189" s="16">
        <f>B188+B128</f>
        <v>2777.71</v>
      </c>
      <c r="C189" s="15" t="s">
        <v>182</v>
      </c>
      <c r="D189" s="16">
        <v>1104.21</v>
      </c>
      <c r="E189" s="16">
        <v>0</v>
      </c>
      <c r="F189" s="16"/>
      <c r="G189" s="16"/>
      <c r="H189" s="105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 t="s">
        <v>23</v>
      </c>
      <c r="AD189" s="25"/>
      <c r="AE189" s="25" t="s">
        <v>23</v>
      </c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 t="s">
        <v>23</v>
      </c>
      <c r="BL189" s="24">
        <v>0</v>
      </c>
      <c r="BM189" s="91" t="s">
        <v>23</v>
      </c>
      <c r="BN189" s="24">
        <v>0</v>
      </c>
      <c r="BO189" s="24"/>
      <c r="BP189" s="24"/>
      <c r="BQ189" s="126"/>
    </row>
    <row r="190" spans="1:69" ht="16.8" customHeight="1" x14ac:dyDescent="0.35">
      <c r="A190" s="15"/>
      <c r="B190" s="15"/>
      <c r="C190" s="15" t="s">
        <v>183</v>
      </c>
      <c r="D190" s="16">
        <v>0</v>
      </c>
      <c r="E190" s="16">
        <v>0</v>
      </c>
      <c r="F190" s="16"/>
      <c r="G190" s="16"/>
      <c r="H190" s="105" t="s">
        <v>45</v>
      </c>
      <c r="I190" s="77" t="s">
        <v>184</v>
      </c>
      <c r="J190" s="14" t="s">
        <v>23</v>
      </c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 t="s">
        <v>23</v>
      </c>
      <c r="AD190" s="25"/>
      <c r="AE190" s="25" t="s">
        <v>23</v>
      </c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 t="s">
        <v>23</v>
      </c>
      <c r="BL190" s="24">
        <v>0</v>
      </c>
      <c r="BM190" s="91" t="s">
        <v>23</v>
      </c>
      <c r="BN190" s="24">
        <v>0</v>
      </c>
      <c r="BO190" s="24"/>
      <c r="BP190" s="24"/>
      <c r="BQ190" s="126"/>
    </row>
    <row r="191" spans="1:69" ht="16.8" customHeight="1" x14ac:dyDescent="0.35">
      <c r="A191" s="15"/>
      <c r="B191" s="15" t="s">
        <v>43</v>
      </c>
      <c r="C191" s="15" t="s">
        <v>185</v>
      </c>
      <c r="D191" s="16">
        <v>0</v>
      </c>
      <c r="E191" s="16"/>
      <c r="F191" s="16"/>
      <c r="G191" s="16"/>
      <c r="H191" s="105">
        <f>D191+H130</f>
        <v>23.73</v>
      </c>
      <c r="I191" s="78">
        <f>D188+D189-E189+D191</f>
        <v>1142.6600000000001</v>
      </c>
      <c r="J191" s="14"/>
      <c r="K191" s="15" t="s">
        <v>46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 t="s">
        <v>23</v>
      </c>
      <c r="AD191" s="25"/>
      <c r="AE191" s="25" t="s">
        <v>23</v>
      </c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 t="s">
        <v>23</v>
      </c>
      <c r="BL191" s="24">
        <v>0</v>
      </c>
      <c r="BM191" s="91" t="s">
        <v>23</v>
      </c>
      <c r="BN191" s="24">
        <v>0</v>
      </c>
      <c r="BO191" s="24"/>
      <c r="BP191" s="24"/>
      <c r="BQ191" s="126"/>
    </row>
    <row r="192" spans="1:69" ht="16.8" customHeight="1" x14ac:dyDescent="0.35">
      <c r="A192" s="15"/>
      <c r="B192" s="15"/>
      <c r="C192" s="15" t="s">
        <v>186</v>
      </c>
      <c r="D192" s="16"/>
      <c r="E192" s="16"/>
      <c r="F192" s="16"/>
      <c r="G192" s="16">
        <v>0</v>
      </c>
      <c r="H192" s="105" t="s">
        <v>50</v>
      </c>
      <c r="I192" s="4"/>
      <c r="J192" s="14"/>
      <c r="K192" s="15" t="s">
        <v>48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30785.549999999981</v>
      </c>
      <c r="AA192" s="15" t="s">
        <v>23</v>
      </c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 t="s">
        <v>23</v>
      </c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 t="s">
        <v>23</v>
      </c>
      <c r="AR192" s="14"/>
      <c r="AS192" s="18"/>
      <c r="AT192" s="16">
        <v>0</v>
      </c>
      <c r="AU192" s="18">
        <f t="shared" si="65"/>
        <v>0</v>
      </c>
      <c r="AV192" s="15" t="s">
        <v>23</v>
      </c>
      <c r="AX192" s="14"/>
      <c r="AY192" s="18"/>
      <c r="AZ192" s="16">
        <v>0</v>
      </c>
      <c r="BA192" s="18">
        <f t="shared" si="66"/>
        <v>0</v>
      </c>
      <c r="BB192" s="15" t="s">
        <v>23</v>
      </c>
      <c r="BD192" s="14"/>
      <c r="BE192" s="18"/>
      <c r="BF192" s="16">
        <v>0</v>
      </c>
      <c r="BG192" s="18">
        <f t="shared" si="67"/>
        <v>0</v>
      </c>
      <c r="BH192" s="15" t="s">
        <v>23</v>
      </c>
      <c r="BJ192" s="86">
        <v>0</v>
      </c>
      <c r="BK192" s="90" t="s">
        <v>23</v>
      </c>
      <c r="BL192" s="24">
        <v>0</v>
      </c>
      <c r="BM192" s="91" t="s">
        <v>23</v>
      </c>
      <c r="BN192" s="24">
        <v>0</v>
      </c>
      <c r="BO192" s="24"/>
      <c r="BP192" s="24"/>
      <c r="BQ192" s="126"/>
    </row>
    <row r="193" spans="1:69" ht="16.8" customHeight="1" x14ac:dyDescent="0.35">
      <c r="A193" s="15"/>
      <c r="B193" s="15"/>
      <c r="C193" s="15" t="s">
        <v>187</v>
      </c>
      <c r="D193" s="16"/>
      <c r="E193" s="16"/>
      <c r="F193" s="16"/>
      <c r="G193" s="16">
        <v>0</v>
      </c>
      <c r="H193" s="105">
        <f>D192+H132</f>
        <v>436.6</v>
      </c>
      <c r="I193" s="4"/>
      <c r="J193" s="14"/>
      <c r="K193" s="15" t="s">
        <v>51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 t="s">
        <v>23</v>
      </c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 t="s">
        <v>23</v>
      </c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 t="s">
        <v>23</v>
      </c>
      <c r="AR193" s="14"/>
      <c r="AS193" s="18">
        <v>0</v>
      </c>
      <c r="AT193" s="16">
        <v>0</v>
      </c>
      <c r="AU193" s="18">
        <f t="shared" si="65"/>
        <v>0</v>
      </c>
      <c r="AV193" s="15" t="s">
        <v>23</v>
      </c>
      <c r="AX193" s="14"/>
      <c r="AY193" s="18">
        <v>0</v>
      </c>
      <c r="AZ193" s="16">
        <v>0</v>
      </c>
      <c r="BA193" s="18">
        <f t="shared" si="66"/>
        <v>0</v>
      </c>
      <c r="BB193" s="15" t="s">
        <v>23</v>
      </c>
      <c r="BD193" s="14"/>
      <c r="BE193" s="18">
        <v>0</v>
      </c>
      <c r="BF193" s="16">
        <v>0</v>
      </c>
      <c r="BG193" s="18">
        <f t="shared" si="67"/>
        <v>0</v>
      </c>
      <c r="BH193" s="15" t="s">
        <v>23</v>
      </c>
      <c r="BJ193" s="86">
        <v>0</v>
      </c>
      <c r="BK193" s="90" t="s">
        <v>23</v>
      </c>
      <c r="BL193" s="24">
        <v>0</v>
      </c>
      <c r="BM193" s="91" t="s">
        <v>23</v>
      </c>
      <c r="BN193" s="24">
        <v>0</v>
      </c>
      <c r="BO193" s="24"/>
      <c r="BP193" s="24"/>
      <c r="BQ193" s="126"/>
    </row>
    <row r="194" spans="1:69" ht="16.8" customHeight="1" x14ac:dyDescent="0.35">
      <c r="A194" s="15"/>
      <c r="B194" s="15"/>
      <c r="C194" s="15" t="s">
        <v>188</v>
      </c>
      <c r="D194" s="16"/>
      <c r="E194" s="16"/>
      <c r="F194" s="16"/>
      <c r="G194" s="16">
        <v>0</v>
      </c>
      <c r="H194" s="105" t="s">
        <v>23</v>
      </c>
      <c r="I194" s="4"/>
      <c r="J194" s="14"/>
      <c r="K194" s="15" t="s">
        <v>53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 t="s">
        <v>23</v>
      </c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 t="s">
        <v>23</v>
      </c>
      <c r="AR194" s="14"/>
      <c r="AS194" s="18"/>
      <c r="AT194" s="16">
        <v>0</v>
      </c>
      <c r="AU194" s="18">
        <f t="shared" si="65"/>
        <v>0</v>
      </c>
      <c r="AV194" s="15" t="s">
        <v>23</v>
      </c>
      <c r="AX194" s="14"/>
      <c r="AY194" s="18"/>
      <c r="AZ194" s="16">
        <v>0</v>
      </c>
      <c r="BA194" s="18">
        <f t="shared" si="66"/>
        <v>0</v>
      </c>
      <c r="BB194" s="15" t="s">
        <v>23</v>
      </c>
      <c r="BD194" s="14"/>
      <c r="BE194" s="18"/>
      <c r="BF194" s="16">
        <v>0</v>
      </c>
      <c r="BG194" s="18">
        <f t="shared" si="67"/>
        <v>0</v>
      </c>
      <c r="BH194" s="15" t="s">
        <v>23</v>
      </c>
      <c r="BJ194" s="86">
        <v>0</v>
      </c>
      <c r="BK194" s="90" t="s">
        <v>23</v>
      </c>
      <c r="BL194" s="24">
        <v>0</v>
      </c>
      <c r="BM194" s="24"/>
      <c r="BN194" s="24"/>
      <c r="BO194" s="24"/>
      <c r="BP194" s="24"/>
      <c r="BQ194" s="126"/>
    </row>
    <row r="195" spans="1:69" ht="16.8" customHeight="1" x14ac:dyDescent="0.35">
      <c r="A195" s="15"/>
      <c r="B195" s="15"/>
      <c r="C195" s="15" t="s">
        <v>201</v>
      </c>
      <c r="D195" s="16"/>
      <c r="E195" s="16"/>
      <c r="F195" s="16"/>
      <c r="G195" s="16">
        <v>3725.55</v>
      </c>
      <c r="H195" s="105" t="s">
        <v>23</v>
      </c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 t="s">
        <v>23</v>
      </c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 t="s">
        <v>23</v>
      </c>
      <c r="AR195" s="14"/>
      <c r="AS195" s="18"/>
      <c r="AT195" s="16">
        <v>0</v>
      </c>
      <c r="AU195" s="18">
        <f t="shared" si="65"/>
        <v>0</v>
      </c>
      <c r="AV195" s="15" t="s">
        <v>23</v>
      </c>
      <c r="AX195" s="14"/>
      <c r="AY195" s="18"/>
      <c r="AZ195" s="16">
        <v>0</v>
      </c>
      <c r="BA195" s="18">
        <f t="shared" si="66"/>
        <v>0</v>
      </c>
      <c r="BB195" s="15" t="s">
        <v>23</v>
      </c>
      <c r="BD195" s="14"/>
      <c r="BE195" s="18"/>
      <c r="BF195" s="16">
        <v>0</v>
      </c>
      <c r="BG195" s="18">
        <f t="shared" si="67"/>
        <v>0</v>
      </c>
      <c r="BH195" s="15" t="s">
        <v>23</v>
      </c>
      <c r="BJ195" s="86">
        <v>0</v>
      </c>
      <c r="BK195" s="90" t="s">
        <v>23</v>
      </c>
      <c r="BL195" s="24" t="s">
        <v>23</v>
      </c>
      <c r="BM195" s="24"/>
      <c r="BN195" s="24"/>
      <c r="BO195" s="24"/>
      <c r="BP195" s="24"/>
      <c r="BQ195" s="126"/>
    </row>
    <row r="196" spans="1:69" ht="16.8" customHeight="1" x14ac:dyDescent="0.35">
      <c r="A196" s="15"/>
      <c r="B196" s="15"/>
      <c r="C196" s="15" t="s">
        <v>190</v>
      </c>
      <c r="D196" s="16"/>
      <c r="E196" s="16"/>
      <c r="F196" s="16"/>
      <c r="G196" s="16">
        <v>0</v>
      </c>
      <c r="H196" s="16" t="s">
        <v>23</v>
      </c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 t="s">
        <v>23</v>
      </c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 t="s">
        <v>23</v>
      </c>
      <c r="AR196" s="14"/>
      <c r="AS196" s="18"/>
      <c r="AT196" s="16">
        <v>0</v>
      </c>
      <c r="AU196" s="18">
        <f t="shared" si="65"/>
        <v>0</v>
      </c>
      <c r="AV196" s="15" t="s">
        <v>23</v>
      </c>
      <c r="AX196" s="14"/>
      <c r="AY196" s="18"/>
      <c r="AZ196" s="16">
        <v>0</v>
      </c>
      <c r="BA196" s="18">
        <f t="shared" si="66"/>
        <v>0</v>
      </c>
      <c r="BB196" s="15" t="s">
        <v>23</v>
      </c>
      <c r="BD196" s="14"/>
      <c r="BE196" s="18"/>
      <c r="BF196" s="16">
        <v>0</v>
      </c>
      <c r="BG196" s="18">
        <f t="shared" si="67"/>
        <v>0</v>
      </c>
      <c r="BH196" s="15" t="s">
        <v>23</v>
      </c>
      <c r="BJ196" s="86">
        <v>0</v>
      </c>
      <c r="BK196" s="90" t="s">
        <v>23</v>
      </c>
      <c r="BL196" s="24"/>
      <c r="BM196" s="24"/>
      <c r="BN196" s="24"/>
      <c r="BO196" s="24"/>
      <c r="BP196" s="24"/>
      <c r="BQ196" s="126"/>
    </row>
    <row r="197" spans="1:69" ht="16.8" customHeight="1" x14ac:dyDescent="0.35">
      <c r="A197" s="15"/>
      <c r="B197" s="15"/>
      <c r="C197" s="15" t="s">
        <v>56</v>
      </c>
      <c r="D197" s="16">
        <f>SUM(G189:G196)+E192+E193+E194+E195+E196</f>
        <v>3725.55</v>
      </c>
      <c r="E197" s="16"/>
      <c r="F197" s="16"/>
      <c r="G197" s="16"/>
      <c r="H197" s="16" t="s">
        <v>23</v>
      </c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 t="s">
        <v>23</v>
      </c>
      <c r="W197" s="14"/>
      <c r="X197" s="18"/>
      <c r="Y197" s="16">
        <v>0</v>
      </c>
      <c r="Z197" s="18">
        <f t="shared" si="63"/>
        <v>30785.549999999981</v>
      </c>
      <c r="AA197" s="15" t="s">
        <v>23</v>
      </c>
      <c r="AB197" s="24"/>
      <c r="AC197" s="15" t="s">
        <v>23</v>
      </c>
      <c r="AD197" s="25"/>
      <c r="AE197" s="62" t="s">
        <v>23</v>
      </c>
      <c r="AF197" s="63" t="s">
        <v>23</v>
      </c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 t="s">
        <v>23</v>
      </c>
      <c r="AR197" s="14"/>
      <c r="AS197" s="18"/>
      <c r="AT197" s="16">
        <v>0</v>
      </c>
      <c r="AU197" s="18">
        <f t="shared" si="65"/>
        <v>0</v>
      </c>
      <c r="AV197" s="15" t="s">
        <v>23</v>
      </c>
      <c r="AX197" s="14"/>
      <c r="AY197" s="18"/>
      <c r="AZ197" s="16">
        <v>0</v>
      </c>
      <c r="BA197" s="18">
        <f t="shared" si="66"/>
        <v>0</v>
      </c>
      <c r="BB197" s="15" t="s">
        <v>23</v>
      </c>
      <c r="BD197" s="14"/>
      <c r="BE197" s="18"/>
      <c r="BF197" s="16">
        <v>0</v>
      </c>
      <c r="BG197" s="18">
        <f t="shared" si="67"/>
        <v>0</v>
      </c>
      <c r="BH197" s="15" t="s">
        <v>23</v>
      </c>
      <c r="BJ197" s="86">
        <v>0</v>
      </c>
      <c r="BK197" s="90" t="s">
        <v>23</v>
      </c>
      <c r="BL197" s="24" t="s">
        <v>23</v>
      </c>
      <c r="BM197" s="24"/>
      <c r="BN197" s="24"/>
      <c r="BO197" s="24"/>
      <c r="BP197" s="24"/>
      <c r="BQ197" s="126"/>
    </row>
    <row r="198" spans="1:69" ht="16.8" customHeight="1" x14ac:dyDescent="0.35">
      <c r="A198" s="15"/>
      <c r="B198" s="15"/>
      <c r="C198" s="15" t="s">
        <v>57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191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 t="s">
        <v>23</v>
      </c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 t="s">
        <v>23</v>
      </c>
      <c r="AD198" s="25"/>
      <c r="AE198" s="62" t="s">
        <v>23</v>
      </c>
      <c r="AF198" s="63" t="s">
        <v>23</v>
      </c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 t="s">
        <v>23</v>
      </c>
      <c r="AR198" s="14"/>
      <c r="AS198" s="18"/>
      <c r="AT198" s="16">
        <v>0</v>
      </c>
      <c r="AU198" s="18">
        <f t="shared" si="65"/>
        <v>0</v>
      </c>
      <c r="AV198" s="15" t="s">
        <v>23</v>
      </c>
      <c r="AX198" s="14"/>
      <c r="AY198" s="18"/>
      <c r="AZ198" s="16">
        <v>0</v>
      </c>
      <c r="BA198" s="18">
        <f t="shared" si="66"/>
        <v>0</v>
      </c>
      <c r="BB198" s="15" t="s">
        <v>23</v>
      </c>
      <c r="BD198" s="14"/>
      <c r="BE198" s="18"/>
      <c r="BF198" s="16">
        <v>0</v>
      </c>
      <c r="BG198" s="18">
        <f t="shared" si="67"/>
        <v>0</v>
      </c>
      <c r="BH198" s="15" t="s">
        <v>23</v>
      </c>
      <c r="BJ198" s="86">
        <v>0</v>
      </c>
      <c r="BK198" s="90" t="s">
        <v>23</v>
      </c>
      <c r="BL198" s="24"/>
      <c r="BM198" s="24"/>
      <c r="BN198" s="24"/>
      <c r="BO198" s="24"/>
      <c r="BP198" s="24"/>
      <c r="BQ198" s="126"/>
    </row>
    <row r="199" spans="1:69" ht="16.8" customHeight="1" x14ac:dyDescent="0.35">
      <c r="A199" s="15"/>
      <c r="B199" s="15"/>
      <c r="C199" s="15" t="s">
        <v>58</v>
      </c>
      <c r="D199" s="16">
        <f>E198+G198</f>
        <v>0</v>
      </c>
      <c r="E199" s="16"/>
      <c r="F199" s="16"/>
      <c r="G199" s="16"/>
      <c r="H199" s="16" t="s">
        <v>23</v>
      </c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 t="s">
        <v>23</v>
      </c>
      <c r="W199" s="14"/>
      <c r="X199" s="18"/>
      <c r="Y199" s="16">
        <v>0</v>
      </c>
      <c r="Z199" s="18">
        <f t="shared" si="63"/>
        <v>30785.549999999981</v>
      </c>
      <c r="AA199" s="15" t="s">
        <v>23</v>
      </c>
      <c r="AB199" s="24"/>
      <c r="AC199" s="64" t="s">
        <v>146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 t="s">
        <v>23</v>
      </c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 t="s">
        <v>23</v>
      </c>
      <c r="AR199" s="14"/>
      <c r="AS199" s="18"/>
      <c r="AT199" s="16">
        <v>0</v>
      </c>
      <c r="AU199" s="18">
        <f t="shared" si="65"/>
        <v>0</v>
      </c>
      <c r="AV199" s="15" t="s">
        <v>23</v>
      </c>
      <c r="AX199" s="14"/>
      <c r="AY199" s="18"/>
      <c r="AZ199" s="16">
        <v>0</v>
      </c>
      <c r="BA199" s="18">
        <f t="shared" si="66"/>
        <v>0</v>
      </c>
      <c r="BB199" s="15" t="s">
        <v>23</v>
      </c>
      <c r="BD199" s="14"/>
      <c r="BE199" s="18"/>
      <c r="BF199" s="16">
        <v>0</v>
      </c>
      <c r="BG199" s="18">
        <f t="shared" si="67"/>
        <v>0</v>
      </c>
      <c r="BH199" s="15" t="s">
        <v>23</v>
      </c>
      <c r="BJ199" s="86"/>
      <c r="BK199" s="86"/>
      <c r="BL199" s="24" t="s">
        <v>23</v>
      </c>
      <c r="BM199" s="24"/>
      <c r="BN199" s="24"/>
      <c r="BO199" s="24"/>
      <c r="BP199" s="24"/>
      <c r="BQ199" s="126"/>
    </row>
    <row r="200" spans="1:69" ht="16.8" customHeight="1" x14ac:dyDescent="0.35">
      <c r="A200" s="15"/>
      <c r="B200" s="15"/>
      <c r="C200" s="15" t="s">
        <v>59</v>
      </c>
      <c r="D200" s="16" t="s">
        <v>23</v>
      </c>
      <c r="E200" s="16"/>
      <c r="F200" s="16"/>
      <c r="G200" s="16">
        <v>0</v>
      </c>
      <c r="H200" s="16" t="s">
        <v>23</v>
      </c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 t="s">
        <v>23</v>
      </c>
      <c r="BM200" s="24"/>
      <c r="BN200" s="24"/>
      <c r="BO200" s="24"/>
      <c r="BP200" s="24"/>
      <c r="BQ200" s="126"/>
    </row>
    <row r="201" spans="1:69" ht="16.8" customHeight="1" x14ac:dyDescent="0.35">
      <c r="A201" s="15"/>
      <c r="B201" s="15"/>
      <c r="C201" s="15" t="s">
        <v>147</v>
      </c>
      <c r="D201" s="16"/>
      <c r="E201" s="16"/>
      <c r="F201" s="16"/>
      <c r="G201" s="16">
        <v>0</v>
      </c>
      <c r="H201" s="16" t="s">
        <v>23</v>
      </c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 t="s">
        <v>23</v>
      </c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 t="s">
        <v>23</v>
      </c>
      <c r="AR201" s="14"/>
      <c r="AS201" s="18"/>
      <c r="AT201" s="16">
        <v>0</v>
      </c>
      <c r="AU201" s="18">
        <f t="shared" si="65"/>
        <v>0</v>
      </c>
      <c r="AV201" s="15" t="s">
        <v>23</v>
      </c>
      <c r="AX201" s="14"/>
      <c r="AY201" s="18"/>
      <c r="AZ201" s="16">
        <v>0</v>
      </c>
      <c r="BA201" s="18">
        <f t="shared" si="66"/>
        <v>0</v>
      </c>
      <c r="BB201" s="15" t="s">
        <v>23</v>
      </c>
      <c r="BD201" s="14"/>
      <c r="BE201" s="18"/>
      <c r="BF201" s="16">
        <v>0</v>
      </c>
      <c r="BG201" s="18">
        <f t="shared" si="67"/>
        <v>0</v>
      </c>
      <c r="BH201" s="15" t="s">
        <v>23</v>
      </c>
      <c r="BJ201" s="86"/>
      <c r="BK201" s="86"/>
      <c r="BL201" s="24" t="s">
        <v>23</v>
      </c>
      <c r="BM201" s="24"/>
      <c r="BN201" s="24"/>
      <c r="BO201" s="24"/>
      <c r="BP201" s="24"/>
      <c r="BQ201" s="126"/>
    </row>
    <row r="202" spans="1:69" ht="16.8" customHeight="1" x14ac:dyDescent="0.35">
      <c r="A202" s="15"/>
      <c r="B202" s="15"/>
      <c r="C202" s="15" t="s">
        <v>61</v>
      </c>
      <c r="D202" s="16">
        <f>SUM(G201:G202)</f>
        <v>0</v>
      </c>
      <c r="E202" s="16">
        <v>0</v>
      </c>
      <c r="F202" s="16"/>
      <c r="G202" s="16">
        <v>0</v>
      </c>
      <c r="H202" s="16" t="s">
        <v>23</v>
      </c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 t="s">
        <v>23</v>
      </c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 t="s">
        <v>23</v>
      </c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 t="s">
        <v>23</v>
      </c>
      <c r="AR202" s="14"/>
      <c r="AS202" s="18"/>
      <c r="AT202" s="16">
        <v>0</v>
      </c>
      <c r="AU202" s="18">
        <f t="shared" si="65"/>
        <v>0</v>
      </c>
      <c r="AV202" s="15" t="s">
        <v>23</v>
      </c>
      <c r="AX202" s="14"/>
      <c r="AY202" s="18"/>
      <c r="AZ202" s="16">
        <v>0</v>
      </c>
      <c r="BA202" s="18">
        <f t="shared" si="66"/>
        <v>0</v>
      </c>
      <c r="BB202" s="15" t="s">
        <v>23</v>
      </c>
      <c r="BD202" s="14"/>
      <c r="BE202" s="18"/>
      <c r="BF202" s="16">
        <v>0</v>
      </c>
      <c r="BG202" s="18">
        <f t="shared" si="67"/>
        <v>0</v>
      </c>
      <c r="BH202" s="15" t="s">
        <v>23</v>
      </c>
      <c r="BJ202" s="86"/>
      <c r="BK202" s="86"/>
      <c r="BL202" s="24" t="s">
        <v>23</v>
      </c>
      <c r="BM202" s="24"/>
      <c r="BN202" s="24"/>
      <c r="BO202" s="24"/>
      <c r="BP202" s="24"/>
      <c r="BQ202" s="126"/>
    </row>
    <row r="203" spans="1:69" ht="16.8" customHeight="1" x14ac:dyDescent="0.35">
      <c r="A203" s="15"/>
      <c r="B203" s="15"/>
      <c r="C203" s="28" t="s">
        <v>202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 t="s">
        <v>23</v>
      </c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 t="s">
        <v>23</v>
      </c>
      <c r="BD203" s="14"/>
      <c r="BE203" s="18"/>
      <c r="BF203" s="16">
        <v>0</v>
      </c>
      <c r="BG203" s="18">
        <f t="shared" si="67"/>
        <v>0</v>
      </c>
      <c r="BH203" s="15" t="s">
        <v>23</v>
      </c>
      <c r="BJ203" s="86"/>
      <c r="BK203" s="86"/>
      <c r="BL203" s="24" t="s">
        <v>23</v>
      </c>
      <c r="BM203" s="24"/>
      <c r="BN203" s="24"/>
      <c r="BO203" s="24"/>
      <c r="BP203" s="24"/>
      <c r="BQ203" s="126"/>
    </row>
    <row r="204" spans="1:69" ht="16.8" customHeight="1" x14ac:dyDescent="0.35">
      <c r="A204" s="15"/>
      <c r="B204" s="15"/>
      <c r="C204" s="15" t="s">
        <v>23</v>
      </c>
      <c r="D204" s="16"/>
      <c r="E204" s="16"/>
      <c r="F204" s="16" t="s">
        <v>23</v>
      </c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 t="str">
        <f t="shared" si="72"/>
        <v/>
      </c>
      <c r="W204" s="14"/>
      <c r="X204" s="18"/>
      <c r="Y204" s="16">
        <v>0</v>
      </c>
      <c r="Z204" s="18">
        <f t="shared" si="63"/>
        <v>30785.549999999981</v>
      </c>
      <c r="AA204" s="15" t="s">
        <v>23</v>
      </c>
      <c r="AB204" s="24"/>
      <c r="AC204" s="15" t="str">
        <f t="shared" si="73"/>
        <v/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 t="s">
        <v>23</v>
      </c>
      <c r="AR204" s="14"/>
      <c r="AS204" s="18"/>
      <c r="AT204" s="16">
        <v>0</v>
      </c>
      <c r="AU204" s="18">
        <f t="shared" si="65"/>
        <v>0</v>
      </c>
      <c r="AV204" s="15" t="s">
        <v>23</v>
      </c>
      <c r="AX204" s="14"/>
      <c r="AY204" s="18"/>
      <c r="AZ204" s="16">
        <v>0</v>
      </c>
      <c r="BA204" s="18">
        <f t="shared" si="66"/>
        <v>0</v>
      </c>
      <c r="BB204" s="15" t="s">
        <v>23</v>
      </c>
      <c r="BD204" s="14"/>
      <c r="BE204" s="18"/>
      <c r="BF204" s="16">
        <v>0</v>
      </c>
      <c r="BG204" s="18">
        <f t="shared" si="67"/>
        <v>0</v>
      </c>
      <c r="BH204" s="15" t="s">
        <v>23</v>
      </c>
      <c r="BJ204" s="86"/>
      <c r="BK204" s="86"/>
      <c r="BL204" s="24"/>
      <c r="BM204" s="24"/>
      <c r="BN204" s="24"/>
      <c r="BO204" s="24"/>
      <c r="BP204" s="24"/>
      <c r="BQ204" s="126"/>
    </row>
    <row r="205" spans="1:69" ht="16.8" customHeight="1" x14ac:dyDescent="0.35">
      <c r="A205" s="15"/>
      <c r="B205" s="15"/>
      <c r="C205" s="28" t="s">
        <v>63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 t="s">
        <v>23</v>
      </c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 t="s">
        <v>23</v>
      </c>
      <c r="AR205" s="14"/>
      <c r="AS205" s="18"/>
      <c r="AT205" s="16">
        <v>0</v>
      </c>
      <c r="AU205" s="18">
        <f t="shared" si="65"/>
        <v>0</v>
      </c>
      <c r="AV205" s="15" t="s">
        <v>23</v>
      </c>
      <c r="AX205" s="14"/>
      <c r="AY205" s="18"/>
      <c r="AZ205" s="16">
        <v>0</v>
      </c>
      <c r="BA205" s="18">
        <f t="shared" si="66"/>
        <v>0</v>
      </c>
      <c r="BB205" s="15" t="s">
        <v>23</v>
      </c>
      <c r="BD205" s="14"/>
      <c r="BE205" s="18"/>
      <c r="BF205" s="16">
        <v>0</v>
      </c>
      <c r="BG205" s="18">
        <f t="shared" si="67"/>
        <v>0</v>
      </c>
      <c r="BH205" s="15" t="s">
        <v>23</v>
      </c>
      <c r="BJ205" s="86"/>
      <c r="BK205" s="86"/>
      <c r="BL205" s="24"/>
      <c r="BM205" s="24"/>
      <c r="BN205" s="24"/>
      <c r="BO205" s="24"/>
      <c r="BP205" s="24"/>
      <c r="BQ205" s="126"/>
    </row>
    <row r="206" spans="1:69" ht="16.8" customHeight="1" x14ac:dyDescent="0.35">
      <c r="A206" s="15"/>
      <c r="B206" s="15"/>
      <c r="C206" s="15" t="s">
        <v>64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 t="s">
        <v>23</v>
      </c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 t="s">
        <v>23</v>
      </c>
      <c r="AR206" s="14"/>
      <c r="AS206" s="18"/>
      <c r="AT206" s="16">
        <v>0</v>
      </c>
      <c r="AU206" s="18">
        <f t="shared" si="65"/>
        <v>0</v>
      </c>
      <c r="AV206" s="15" t="s">
        <v>23</v>
      </c>
      <c r="AX206" s="14"/>
      <c r="AY206" s="18"/>
      <c r="AZ206" s="16">
        <v>0</v>
      </c>
      <c r="BA206" s="18">
        <f t="shared" si="66"/>
        <v>0</v>
      </c>
      <c r="BB206" s="15" t="s">
        <v>23</v>
      </c>
      <c r="BD206" s="14"/>
      <c r="BE206" s="18"/>
      <c r="BF206" s="16">
        <v>0</v>
      </c>
      <c r="BG206" s="18">
        <f t="shared" si="67"/>
        <v>0</v>
      </c>
      <c r="BH206" s="15" t="s">
        <v>23</v>
      </c>
      <c r="BJ206" s="86"/>
      <c r="BK206" s="86"/>
      <c r="BL206" s="24" t="s">
        <v>23</v>
      </c>
      <c r="BM206" s="24"/>
      <c r="BN206" s="24"/>
      <c r="BO206" s="24"/>
      <c r="BP206" s="24"/>
      <c r="BQ206" s="126"/>
    </row>
    <row r="207" spans="1:69" ht="16.8" customHeight="1" x14ac:dyDescent="0.35">
      <c r="A207" s="15"/>
      <c r="B207" s="15"/>
      <c r="C207" s="15" t="s">
        <v>51</v>
      </c>
      <c r="D207" s="16"/>
      <c r="E207" s="16"/>
      <c r="F207" s="16"/>
      <c r="G207" s="16">
        <v>0</v>
      </c>
      <c r="H207" s="16"/>
      <c r="I207" s="4"/>
      <c r="J207" s="14"/>
      <c r="K207" s="17" t="s">
        <v>65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 t="s">
        <v>23</v>
      </c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 t="s">
        <v>23</v>
      </c>
      <c r="AR207" s="14"/>
      <c r="AS207" s="18"/>
      <c r="AT207" s="16">
        <v>0</v>
      </c>
      <c r="AU207" s="18">
        <f t="shared" si="65"/>
        <v>0</v>
      </c>
      <c r="AV207" s="15" t="s">
        <v>23</v>
      </c>
      <c r="AX207" s="14"/>
      <c r="AY207" s="18"/>
      <c r="AZ207" s="16">
        <v>0</v>
      </c>
      <c r="BA207" s="18">
        <f t="shared" si="66"/>
        <v>0</v>
      </c>
      <c r="BB207" s="15" t="s">
        <v>23</v>
      </c>
      <c r="BD207" s="14"/>
      <c r="BE207" s="18"/>
      <c r="BF207" s="16">
        <v>0</v>
      </c>
      <c r="BG207" s="18">
        <f t="shared" si="67"/>
        <v>0</v>
      </c>
      <c r="BH207" s="15" t="s">
        <v>23</v>
      </c>
      <c r="BJ207" s="86"/>
      <c r="BK207" s="86"/>
      <c r="BL207" s="24"/>
      <c r="BM207" s="24"/>
      <c r="BN207" s="24"/>
      <c r="BO207" s="24"/>
      <c r="BP207" s="24"/>
      <c r="BQ207" s="126"/>
    </row>
    <row r="208" spans="1:69" ht="16.8" customHeight="1" x14ac:dyDescent="0.35">
      <c r="A208" s="15"/>
      <c r="B208" s="15"/>
      <c r="C208" s="28" t="s">
        <v>66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 t="s">
        <v>23</v>
      </c>
      <c r="L208" s="16"/>
      <c r="M208" s="16"/>
      <c r="N208" s="16" t="s">
        <v>67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 t="s">
        <v>23</v>
      </c>
      <c r="AR208" s="14"/>
      <c r="AS208" s="18"/>
      <c r="AT208" s="16"/>
      <c r="AU208" s="18">
        <f t="shared" si="65"/>
        <v>0</v>
      </c>
      <c r="AV208" s="15" t="s">
        <v>23</v>
      </c>
      <c r="AX208" s="14"/>
      <c r="AY208" s="18"/>
      <c r="AZ208" s="16"/>
      <c r="BA208" s="18">
        <f t="shared" si="66"/>
        <v>0</v>
      </c>
      <c r="BB208" s="15" t="s">
        <v>23</v>
      </c>
      <c r="BD208" s="14"/>
      <c r="BE208" s="18"/>
      <c r="BF208" s="16"/>
      <c r="BG208" s="18">
        <f t="shared" si="67"/>
        <v>0</v>
      </c>
      <c r="BH208" s="15" t="s">
        <v>23</v>
      </c>
      <c r="BJ208" s="86"/>
      <c r="BK208" s="86"/>
      <c r="BL208" s="24"/>
      <c r="BM208" s="24"/>
      <c r="BN208" s="24"/>
      <c r="BO208" s="24"/>
      <c r="BP208" s="24"/>
      <c r="BQ208" s="126"/>
    </row>
    <row r="209" spans="1:69" ht="16.8" customHeight="1" x14ac:dyDescent="0.35">
      <c r="A209" s="15"/>
      <c r="B209" s="66"/>
      <c r="C209" s="15" t="s">
        <v>149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203</v>
      </c>
      <c r="L209" s="16"/>
      <c r="M209" s="16">
        <v>44.79</v>
      </c>
      <c r="N209" s="16" t="s">
        <v>69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 t="s">
        <v>23</v>
      </c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 t="s">
        <v>23</v>
      </c>
      <c r="AR209" s="14"/>
      <c r="AS209" s="18"/>
      <c r="AT209" s="16">
        <v>0</v>
      </c>
      <c r="AU209" s="18">
        <f t="shared" si="65"/>
        <v>0</v>
      </c>
      <c r="AV209" s="15" t="s">
        <v>23</v>
      </c>
      <c r="AX209" s="14"/>
      <c r="AY209" s="18"/>
      <c r="AZ209" s="16">
        <v>0</v>
      </c>
      <c r="BA209" s="18">
        <f t="shared" si="66"/>
        <v>0</v>
      </c>
      <c r="BB209" s="15" t="s">
        <v>23</v>
      </c>
      <c r="BD209" s="14"/>
      <c r="BE209" s="18"/>
      <c r="BF209" s="16">
        <v>0</v>
      </c>
      <c r="BG209" s="18">
        <f t="shared" si="67"/>
        <v>0</v>
      </c>
      <c r="BH209" s="15" t="s">
        <v>23</v>
      </c>
      <c r="BJ209" s="86"/>
      <c r="BK209" s="86"/>
      <c r="BL209" s="24"/>
      <c r="BM209" s="24"/>
      <c r="BN209" s="24"/>
      <c r="BO209" s="24"/>
      <c r="BP209" s="24"/>
      <c r="BQ209" s="126"/>
    </row>
    <row r="210" spans="1:69" ht="16.8" customHeight="1" x14ac:dyDescent="0.35">
      <c r="A210" s="15"/>
      <c r="B210" s="15"/>
      <c r="C210" s="15" t="s">
        <v>151</v>
      </c>
      <c r="D210" s="16"/>
      <c r="E210" s="16">
        <v>0</v>
      </c>
      <c r="F210" s="16"/>
      <c r="G210" s="16">
        <v>0</v>
      </c>
      <c r="H210" s="16"/>
      <c r="I210" s="4"/>
      <c r="J210" s="14" t="s">
        <v>23</v>
      </c>
      <c r="K210" s="17" t="s">
        <v>23</v>
      </c>
      <c r="L210" s="16"/>
      <c r="M210" s="16">
        <v>0</v>
      </c>
      <c r="N210" s="16" t="s">
        <v>71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 t="s">
        <v>23</v>
      </c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 t="s">
        <v>23</v>
      </c>
      <c r="AR210" s="14"/>
      <c r="AS210" s="18"/>
      <c r="AT210" s="16">
        <v>0</v>
      </c>
      <c r="AU210" s="18">
        <f t="shared" si="65"/>
        <v>0</v>
      </c>
      <c r="AV210" s="15" t="s">
        <v>23</v>
      </c>
      <c r="AX210" s="14"/>
      <c r="AY210" s="18"/>
      <c r="AZ210" s="16">
        <v>0</v>
      </c>
      <c r="BA210" s="18">
        <f t="shared" si="66"/>
        <v>0</v>
      </c>
      <c r="BB210" s="15" t="s">
        <v>23</v>
      </c>
      <c r="BD210" s="14"/>
      <c r="BE210" s="18"/>
      <c r="BF210" s="16">
        <v>0</v>
      </c>
      <c r="BG210" s="18">
        <f t="shared" si="67"/>
        <v>0</v>
      </c>
      <c r="BH210" s="15" t="s">
        <v>23</v>
      </c>
      <c r="BJ210" s="86"/>
      <c r="BK210" s="86"/>
      <c r="BL210" s="24"/>
      <c r="BM210" s="24"/>
      <c r="BN210" s="24"/>
      <c r="BO210" s="24"/>
      <c r="BP210" s="24"/>
      <c r="BQ210" s="126"/>
    </row>
    <row r="211" spans="1:69" ht="16.8" customHeight="1" x14ac:dyDescent="0.35">
      <c r="A211" s="15"/>
      <c r="B211" s="15"/>
      <c r="C211" s="15" t="s">
        <v>153</v>
      </c>
      <c r="D211" s="16" t="s">
        <v>23</v>
      </c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73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6"/>
    </row>
    <row r="212" spans="1:69" ht="16.8" customHeight="1" x14ac:dyDescent="0.35">
      <c r="A212" s="15"/>
      <c r="B212" s="15"/>
      <c r="C212" s="15" t="s">
        <v>154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75</v>
      </c>
      <c r="L212" s="3">
        <f>SUM(L185:L211)</f>
        <v>8135.1100000000006</v>
      </c>
      <c r="M212" s="3">
        <f>SUM(M185:M211)</f>
        <v>1187.4499999999998</v>
      </c>
      <c r="N212" s="16" t="s">
        <v>76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 t="s">
        <v>23</v>
      </c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 t="s">
        <v>23</v>
      </c>
      <c r="AR212" s="14"/>
      <c r="AS212" s="18"/>
      <c r="AT212" s="16">
        <v>0</v>
      </c>
      <c r="AU212" s="18">
        <f t="shared" si="65"/>
        <v>0</v>
      </c>
      <c r="AV212" s="15" t="s">
        <v>23</v>
      </c>
      <c r="AX212" s="14"/>
      <c r="AY212" s="18"/>
      <c r="AZ212" s="16">
        <v>0</v>
      </c>
      <c r="BA212" s="18">
        <f t="shared" si="66"/>
        <v>0</v>
      </c>
      <c r="BB212" s="15" t="s">
        <v>23</v>
      </c>
      <c r="BD212" s="14"/>
      <c r="BE212" s="18"/>
      <c r="BF212" s="16">
        <v>0</v>
      </c>
      <c r="BG212" s="18">
        <f t="shared" si="67"/>
        <v>0</v>
      </c>
      <c r="BH212" s="15" t="s">
        <v>23</v>
      </c>
      <c r="BJ212" s="86"/>
      <c r="BK212" s="86"/>
      <c r="BL212" s="24"/>
      <c r="BM212" s="24"/>
      <c r="BN212" s="24"/>
      <c r="BO212" s="24"/>
      <c r="BP212" s="24"/>
      <c r="BQ212" s="126"/>
    </row>
    <row r="213" spans="1:69" ht="16.8" customHeight="1" x14ac:dyDescent="0.35">
      <c r="A213" s="15"/>
      <c r="B213" s="15"/>
      <c r="C213" s="15" t="s">
        <v>77</v>
      </c>
      <c r="D213" s="16"/>
      <c r="E213" s="16"/>
      <c r="F213" s="16"/>
      <c r="G213" s="16">
        <v>0</v>
      </c>
      <c r="H213" s="16"/>
      <c r="I213" s="4"/>
      <c r="J213" s="14"/>
      <c r="K213" s="6" t="s">
        <v>33</v>
      </c>
      <c r="L213" s="3">
        <f>L153</f>
        <v>313888.56</v>
      </c>
      <c r="M213" s="3">
        <f>M153</f>
        <v>246434.77</v>
      </c>
      <c r="N213" s="16" t="s">
        <v>78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 t="s">
        <v>23</v>
      </c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 t="s">
        <v>23</v>
      </c>
      <c r="AR213" s="14"/>
      <c r="AS213" s="18"/>
      <c r="AT213" s="16">
        <v>0</v>
      </c>
      <c r="AU213" s="18">
        <f t="shared" si="65"/>
        <v>0</v>
      </c>
      <c r="AV213" s="15" t="s">
        <v>23</v>
      </c>
      <c r="AX213" s="14"/>
      <c r="AY213" s="18"/>
      <c r="AZ213" s="16">
        <v>0</v>
      </c>
      <c r="BA213" s="18">
        <f t="shared" si="66"/>
        <v>0</v>
      </c>
      <c r="BB213" s="15" t="s">
        <v>23</v>
      </c>
      <c r="BD213" s="14"/>
      <c r="BE213" s="18"/>
      <c r="BF213" s="16">
        <v>0</v>
      </c>
      <c r="BG213" s="18">
        <f t="shared" si="67"/>
        <v>0</v>
      </c>
      <c r="BH213" s="15" t="s">
        <v>23</v>
      </c>
      <c r="BJ213" s="86"/>
      <c r="BK213" s="86"/>
      <c r="BL213" s="24"/>
      <c r="BM213" s="24"/>
      <c r="BN213" s="24"/>
      <c r="BO213" s="24"/>
      <c r="BP213" s="24"/>
      <c r="BQ213" s="126"/>
    </row>
    <row r="214" spans="1:69" ht="16.8" customHeight="1" thickBot="1" x14ac:dyDescent="0.4">
      <c r="A214" s="15"/>
      <c r="B214" s="15"/>
      <c r="C214" s="15" t="s">
        <v>79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80</v>
      </c>
      <c r="L214" s="3">
        <f>L212+L213</f>
        <v>322023.67</v>
      </c>
      <c r="M214" s="3">
        <f>M212+M213</f>
        <v>247622.22</v>
      </c>
      <c r="N214" s="16" t="s">
        <v>81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 t="s">
        <v>23</v>
      </c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6"/>
    </row>
    <row r="215" spans="1:69" ht="16.8" customHeight="1" thickTop="1" thickBot="1" x14ac:dyDescent="0.4">
      <c r="A215" s="15"/>
      <c r="B215" s="15"/>
      <c r="C215" s="15" t="s">
        <v>82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83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 t="s">
        <v>23</v>
      </c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 t="s">
        <v>23</v>
      </c>
      <c r="AR215" s="14"/>
      <c r="AS215" s="18"/>
      <c r="AT215" s="16">
        <v>0</v>
      </c>
      <c r="AU215" s="18">
        <f t="shared" si="65"/>
        <v>0</v>
      </c>
      <c r="AV215" s="15" t="s">
        <v>23</v>
      </c>
      <c r="AX215" s="14"/>
      <c r="AY215" s="18"/>
      <c r="AZ215" s="16">
        <v>0</v>
      </c>
      <c r="BA215" s="18">
        <f t="shared" si="66"/>
        <v>0</v>
      </c>
      <c r="BB215" s="15" t="s">
        <v>23</v>
      </c>
      <c r="BD215" s="14"/>
      <c r="BE215" s="18"/>
      <c r="BF215" s="16">
        <v>0</v>
      </c>
      <c r="BG215" s="18">
        <f t="shared" si="67"/>
        <v>0</v>
      </c>
      <c r="BH215" s="15" t="s">
        <v>23</v>
      </c>
      <c r="BJ215" s="86"/>
      <c r="BK215" s="86"/>
      <c r="BL215" s="24"/>
      <c r="BM215" s="24"/>
      <c r="BN215" s="24"/>
      <c r="BO215" s="24"/>
      <c r="BP215" s="24"/>
      <c r="BQ215" s="126"/>
    </row>
    <row r="216" spans="1:69" ht="16.8" customHeight="1" thickTop="1" thickBot="1" x14ac:dyDescent="0.4">
      <c r="A216" s="15"/>
      <c r="B216" s="15"/>
      <c r="C216" s="15" t="s">
        <v>84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85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 t="s">
        <v>23</v>
      </c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 t="s">
        <v>23</v>
      </c>
      <c r="AR216" s="14"/>
      <c r="AS216" s="18"/>
      <c r="AT216" s="16">
        <v>0</v>
      </c>
      <c r="AU216" s="18">
        <f t="shared" si="65"/>
        <v>0</v>
      </c>
      <c r="AV216" s="15" t="s">
        <v>23</v>
      </c>
      <c r="AX216" s="14"/>
      <c r="AY216" s="18"/>
      <c r="AZ216" s="16">
        <v>0</v>
      </c>
      <c r="BA216" s="18">
        <f t="shared" si="66"/>
        <v>0</v>
      </c>
      <c r="BB216" s="15" t="s">
        <v>23</v>
      </c>
      <c r="BD216" s="14"/>
      <c r="BE216" s="18"/>
      <c r="BF216" s="16">
        <v>0</v>
      </c>
      <c r="BG216" s="18">
        <f t="shared" si="67"/>
        <v>0</v>
      </c>
      <c r="BH216" s="15" t="s">
        <v>23</v>
      </c>
      <c r="BJ216" s="86"/>
      <c r="BK216" s="86"/>
      <c r="BL216" s="24"/>
      <c r="BM216" s="24"/>
      <c r="BN216" s="24"/>
      <c r="BO216" s="24"/>
      <c r="BP216" s="24"/>
      <c r="BQ216" s="126"/>
    </row>
    <row r="217" spans="1:69" ht="16.8" customHeight="1" thickTop="1" x14ac:dyDescent="0.35">
      <c r="A217" s="15"/>
      <c r="B217" s="15"/>
      <c r="C217" s="15" t="s">
        <v>86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87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 t="s">
        <v>23</v>
      </c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 t="s">
        <v>23</v>
      </c>
      <c r="AR217" s="14"/>
      <c r="AS217" s="18"/>
      <c r="AT217" s="16">
        <v>0</v>
      </c>
      <c r="AU217" s="18">
        <f t="shared" si="65"/>
        <v>0</v>
      </c>
      <c r="AV217" s="15" t="s">
        <v>23</v>
      </c>
      <c r="AX217" s="14"/>
      <c r="AY217" s="18"/>
      <c r="AZ217" s="16">
        <v>0</v>
      </c>
      <c r="BA217" s="18">
        <f t="shared" si="66"/>
        <v>0</v>
      </c>
      <c r="BB217" s="15" t="s">
        <v>23</v>
      </c>
      <c r="BD217" s="14"/>
      <c r="BE217" s="18"/>
      <c r="BF217" s="16">
        <v>0</v>
      </c>
      <c r="BG217" s="18">
        <f t="shared" si="67"/>
        <v>0</v>
      </c>
      <c r="BH217" s="15" t="s">
        <v>23</v>
      </c>
      <c r="BJ217" s="86"/>
      <c r="BK217" s="86"/>
      <c r="BL217" s="24"/>
      <c r="BM217" s="24"/>
      <c r="BN217" s="24"/>
      <c r="BO217" s="24"/>
      <c r="BP217" s="24"/>
      <c r="BQ217" s="126"/>
    </row>
    <row r="218" spans="1:69" ht="16.8" customHeight="1" x14ac:dyDescent="0.35">
      <c r="A218" s="15"/>
      <c r="B218" s="15"/>
      <c r="C218" s="15" t="s">
        <v>88</v>
      </c>
      <c r="D218" s="16"/>
      <c r="E218" s="16"/>
      <c r="F218" s="16"/>
      <c r="G218" s="16">
        <v>0</v>
      </c>
      <c r="H218" s="16"/>
      <c r="I218" s="4"/>
      <c r="J218" s="14"/>
      <c r="K218" s="6" t="s">
        <v>89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9" si="79">(X218-Y218)+Z217</f>
        <v>30785.549999999981</v>
      </c>
      <c r="AA218" s="15" t="s">
        <v>23</v>
      </c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 t="s">
        <v>23</v>
      </c>
      <c r="AR218" s="14"/>
      <c r="AS218" s="18"/>
      <c r="AT218" s="16">
        <v>0</v>
      </c>
      <c r="AU218" s="18">
        <f t="shared" ref="AU218:AU249" si="81">(AS218-AT218)+AU217</f>
        <v>0</v>
      </c>
      <c r="AV218" s="15" t="s">
        <v>23</v>
      </c>
      <c r="AX218" s="14"/>
      <c r="AY218" s="18"/>
      <c r="AZ218" s="16">
        <v>0</v>
      </c>
      <c r="BA218" s="18">
        <f t="shared" ref="BA218:BA249" si="82">(AY218-AZ218)+BA217</f>
        <v>0</v>
      </c>
      <c r="BB218" s="15" t="s">
        <v>23</v>
      </c>
      <c r="BD218" s="14"/>
      <c r="BE218" s="18"/>
      <c r="BF218" s="16">
        <v>0</v>
      </c>
      <c r="BG218" s="18">
        <f t="shared" ref="BG218:BG249" si="83">(BE218-BF218)+BG217</f>
        <v>0</v>
      </c>
      <c r="BH218" s="15" t="s">
        <v>23</v>
      </c>
      <c r="BJ218" s="86"/>
      <c r="BK218" s="86"/>
      <c r="BL218" s="24"/>
      <c r="BM218" s="24"/>
      <c r="BN218" s="24"/>
      <c r="BO218" s="24"/>
      <c r="BP218" s="24"/>
      <c r="BQ218" s="126"/>
    </row>
    <row r="219" spans="1:69" ht="16.8" customHeight="1" x14ac:dyDescent="0.35">
      <c r="A219" s="15"/>
      <c r="B219" s="15"/>
      <c r="C219" s="15" t="s">
        <v>204</v>
      </c>
      <c r="D219" s="16"/>
      <c r="E219" s="16"/>
      <c r="F219" s="16"/>
      <c r="G219" s="16">
        <v>0</v>
      </c>
      <c r="H219" s="16"/>
      <c r="I219" s="4"/>
      <c r="J219" s="14"/>
      <c r="K219" s="6" t="s">
        <v>91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 t="s">
        <v>23</v>
      </c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 t="s">
        <v>23</v>
      </c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 t="s">
        <v>23</v>
      </c>
      <c r="AR219" s="14"/>
      <c r="AS219" s="18"/>
      <c r="AT219" s="16">
        <v>0</v>
      </c>
      <c r="AU219" s="18">
        <f t="shared" si="81"/>
        <v>0</v>
      </c>
      <c r="AV219" s="15" t="s">
        <v>23</v>
      </c>
      <c r="AX219" s="14"/>
      <c r="AY219" s="18"/>
      <c r="AZ219" s="16">
        <v>0</v>
      </c>
      <c r="BA219" s="18">
        <f t="shared" si="82"/>
        <v>0</v>
      </c>
      <c r="BB219" s="15" t="s">
        <v>23</v>
      </c>
      <c r="BD219" s="14"/>
      <c r="BE219" s="18"/>
      <c r="BF219" s="16">
        <v>0</v>
      </c>
      <c r="BG219" s="18">
        <f t="shared" si="83"/>
        <v>0</v>
      </c>
      <c r="BH219" s="15" t="s">
        <v>23</v>
      </c>
      <c r="BJ219" s="86"/>
      <c r="BK219" s="86"/>
      <c r="BL219" s="24"/>
      <c r="BM219" s="24"/>
      <c r="BN219" s="24"/>
      <c r="BO219" s="24"/>
      <c r="BP219" s="24"/>
      <c r="BQ219" s="126"/>
    </row>
    <row r="220" spans="1:69" ht="16.8" customHeight="1" x14ac:dyDescent="0.35">
      <c r="A220" s="15"/>
      <c r="B220" s="15"/>
      <c r="C220" s="15" t="s">
        <v>92</v>
      </c>
      <c r="D220" s="16"/>
      <c r="E220" s="16"/>
      <c r="F220" s="16"/>
      <c r="G220" s="16">
        <v>0</v>
      </c>
      <c r="H220" s="16"/>
      <c r="I220" s="4"/>
      <c r="J220" s="14"/>
      <c r="K220" s="6" t="s">
        <v>93</v>
      </c>
      <c r="L220" s="3"/>
      <c r="M220" s="46" t="s">
        <v>94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 t="s">
        <v>23</v>
      </c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 t="s">
        <v>23</v>
      </c>
      <c r="AR220" s="14"/>
      <c r="AS220" s="18"/>
      <c r="AT220" s="16">
        <v>0</v>
      </c>
      <c r="AU220" s="18">
        <f t="shared" si="81"/>
        <v>0</v>
      </c>
      <c r="AV220" s="15" t="s">
        <v>23</v>
      </c>
      <c r="AX220" s="14"/>
      <c r="AY220" s="18"/>
      <c r="AZ220" s="16">
        <v>0</v>
      </c>
      <c r="BA220" s="18">
        <f t="shared" si="82"/>
        <v>0</v>
      </c>
      <c r="BB220" s="15" t="s">
        <v>23</v>
      </c>
      <c r="BD220" s="14"/>
      <c r="BE220" s="18"/>
      <c r="BF220" s="16">
        <v>0</v>
      </c>
      <c r="BG220" s="18">
        <f t="shared" si="83"/>
        <v>0</v>
      </c>
      <c r="BH220" s="15" t="s">
        <v>23</v>
      </c>
      <c r="BJ220" s="86"/>
      <c r="BK220" s="86"/>
      <c r="BL220" s="24"/>
      <c r="BM220" s="24"/>
      <c r="BN220" s="24"/>
      <c r="BO220" s="24"/>
      <c r="BP220" s="24"/>
      <c r="BQ220" s="126"/>
    </row>
    <row r="221" spans="1:69" ht="16.8" customHeight="1" x14ac:dyDescent="0.35">
      <c r="A221" s="15"/>
      <c r="B221" s="15"/>
      <c r="C221" s="15" t="s">
        <v>95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96</v>
      </c>
      <c r="L221" s="50">
        <v>114.5</v>
      </c>
      <c r="M221" s="16" t="s">
        <v>27</v>
      </c>
      <c r="N221" s="16" t="s">
        <v>28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6"/>
    </row>
    <row r="222" spans="1:69" ht="16.8" customHeight="1" x14ac:dyDescent="0.35">
      <c r="A222" s="15"/>
      <c r="B222" s="15"/>
      <c r="C222" s="15" t="s">
        <v>97</v>
      </c>
      <c r="D222" s="16"/>
      <c r="E222" s="16"/>
      <c r="F222" s="16"/>
      <c r="G222" s="16">
        <v>0</v>
      </c>
      <c r="H222" s="16"/>
      <c r="I222" s="4"/>
      <c r="J222" s="14"/>
      <c r="K222" s="16" t="s">
        <v>205</v>
      </c>
      <c r="L222" s="16">
        <v>0.5</v>
      </c>
      <c r="M222" s="30" t="s">
        <v>99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6"/>
    </row>
    <row r="223" spans="1:69" ht="16.8" customHeight="1" x14ac:dyDescent="0.35">
      <c r="A223" s="15"/>
      <c r="B223" s="15"/>
      <c r="C223" s="15" t="s">
        <v>206</v>
      </c>
      <c r="D223" s="16"/>
      <c r="E223" s="16"/>
      <c r="F223" s="16"/>
      <c r="G223" s="16">
        <v>523.66</v>
      </c>
      <c r="H223" s="16"/>
      <c r="I223" s="4"/>
      <c r="J223" s="14"/>
      <c r="K223" s="25" t="s">
        <v>23</v>
      </c>
      <c r="L223" s="83">
        <v>0</v>
      </c>
      <c r="M223" s="16" t="s">
        <v>23</v>
      </c>
      <c r="N223" s="73">
        <v>0</v>
      </c>
      <c r="O223" s="16"/>
      <c r="P223" s="18" t="s">
        <v>23</v>
      </c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 t="s">
        <v>23</v>
      </c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 t="s">
        <v>23</v>
      </c>
      <c r="AR223" s="14"/>
      <c r="AS223" s="18"/>
      <c r="AT223" s="16">
        <v>0</v>
      </c>
      <c r="AU223" s="18">
        <f t="shared" si="81"/>
        <v>0</v>
      </c>
      <c r="AV223" s="15" t="s">
        <v>23</v>
      </c>
      <c r="AX223" s="14"/>
      <c r="AY223" s="18"/>
      <c r="AZ223" s="16">
        <v>0</v>
      </c>
      <c r="BA223" s="18">
        <f t="shared" si="82"/>
        <v>0</v>
      </c>
      <c r="BB223" s="15" t="s">
        <v>23</v>
      </c>
      <c r="BD223" s="14"/>
      <c r="BE223" s="18"/>
      <c r="BF223" s="16">
        <v>0</v>
      </c>
      <c r="BG223" s="18">
        <f t="shared" si="83"/>
        <v>0</v>
      </c>
      <c r="BH223" s="15" t="s">
        <v>23</v>
      </c>
      <c r="BJ223" s="86"/>
      <c r="BK223" s="86"/>
      <c r="BL223" s="24"/>
      <c r="BM223" s="24"/>
      <c r="BN223" s="24"/>
      <c r="BO223" s="24"/>
      <c r="BP223" s="24"/>
      <c r="BQ223" s="126"/>
    </row>
    <row r="224" spans="1:69" ht="16.8" customHeight="1" x14ac:dyDescent="0.35">
      <c r="A224" s="15"/>
      <c r="B224" s="15"/>
      <c r="C224" s="64" t="s">
        <v>157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 t="s">
        <v>23</v>
      </c>
      <c r="L224" s="73">
        <v>0</v>
      </c>
      <c r="M224" s="16" t="s">
        <v>23</v>
      </c>
      <c r="N224" s="16">
        <v>0</v>
      </c>
      <c r="O224" s="16" t="s">
        <v>23</v>
      </c>
      <c r="P224" s="18" t="s">
        <v>23</v>
      </c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6"/>
    </row>
    <row r="225" spans="1:69" ht="16.8" customHeight="1" x14ac:dyDescent="0.35">
      <c r="A225" s="15"/>
      <c r="B225" s="15"/>
      <c r="C225" s="15" t="s">
        <v>207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105</v>
      </c>
      <c r="L225" s="73">
        <v>716</v>
      </c>
      <c r="M225" s="30" t="s">
        <v>23</v>
      </c>
      <c r="N225" s="30">
        <v>0</v>
      </c>
      <c r="O225" s="16" t="s">
        <v>23</v>
      </c>
      <c r="P225" s="18" t="s">
        <v>23</v>
      </c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195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6"/>
    </row>
    <row r="226" spans="1:69" ht="16.8" customHeight="1" x14ac:dyDescent="0.35">
      <c r="A226" s="15"/>
      <c r="B226" s="15"/>
      <c r="C226" s="47" t="s">
        <v>208</v>
      </c>
      <c r="D226" s="16"/>
      <c r="E226" s="16"/>
      <c r="F226" s="1">
        <v>310.02999999999997</v>
      </c>
      <c r="G226" s="16">
        <v>0</v>
      </c>
      <c r="H226" s="16"/>
      <c r="I226" s="4" t="s">
        <v>23</v>
      </c>
      <c r="J226" s="14"/>
      <c r="K226" s="30" t="s">
        <v>23</v>
      </c>
      <c r="L226" s="30">
        <v>0</v>
      </c>
      <c r="M226" s="16" t="s">
        <v>23</v>
      </c>
      <c r="N226" s="16">
        <v>0</v>
      </c>
      <c r="O226" s="16" t="s">
        <v>23</v>
      </c>
      <c r="P226" s="18" t="s">
        <v>23</v>
      </c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 t="s">
        <v>23</v>
      </c>
      <c r="AB226" s="24"/>
      <c r="AC226" s="64" t="s">
        <v>159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 t="s">
        <v>23</v>
      </c>
      <c r="AR226" s="14"/>
      <c r="AS226" s="18"/>
      <c r="AT226" s="16">
        <v>0</v>
      </c>
      <c r="AU226" s="18">
        <f t="shared" si="81"/>
        <v>0</v>
      </c>
      <c r="AV226" s="15" t="s">
        <v>23</v>
      </c>
      <c r="AX226" s="14"/>
      <c r="AY226" s="18"/>
      <c r="AZ226" s="16">
        <v>0</v>
      </c>
      <c r="BA226" s="18">
        <f t="shared" si="82"/>
        <v>0</v>
      </c>
      <c r="BB226" s="15" t="s">
        <v>23</v>
      </c>
      <c r="BD226" s="14"/>
      <c r="BE226" s="18"/>
      <c r="BF226" s="16">
        <v>0</v>
      </c>
      <c r="BG226" s="18">
        <f t="shared" si="83"/>
        <v>0</v>
      </c>
      <c r="BH226" s="15" t="s">
        <v>23</v>
      </c>
      <c r="BJ226" s="86"/>
      <c r="BK226" s="86"/>
      <c r="BL226" s="24"/>
      <c r="BM226" s="24"/>
      <c r="BN226" s="24"/>
      <c r="BO226" s="24"/>
      <c r="BP226" s="24"/>
      <c r="BQ226" s="126"/>
    </row>
    <row r="227" spans="1:69" ht="16.8" customHeight="1" x14ac:dyDescent="0.35">
      <c r="A227" s="15"/>
      <c r="B227" s="15"/>
      <c r="C227" s="15" t="s">
        <v>108</v>
      </c>
      <c r="D227" s="16"/>
      <c r="E227" s="16"/>
      <c r="F227" s="16"/>
      <c r="G227" s="16">
        <v>0</v>
      </c>
      <c r="H227" s="16"/>
      <c r="I227" s="4" t="s">
        <v>23</v>
      </c>
      <c r="J227" s="14"/>
      <c r="K227" s="30" t="s">
        <v>109</v>
      </c>
      <c r="L227" s="73">
        <v>7.0000000000000007E-2</v>
      </c>
      <c r="M227" s="50" t="s">
        <v>23</v>
      </c>
      <c r="N227" s="50">
        <v>0</v>
      </c>
      <c r="O227" s="16" t="s">
        <v>23</v>
      </c>
      <c r="P227" s="18" t="s">
        <v>23</v>
      </c>
      <c r="Q227" s="14"/>
      <c r="R227" s="18"/>
      <c r="S227" s="16">
        <f>G227</f>
        <v>0</v>
      </c>
      <c r="T227" s="18">
        <f t="shared" si="78"/>
        <v>53984.479999999989</v>
      </c>
      <c r="U227" s="15" t="s">
        <v>110</v>
      </c>
      <c r="W227" s="14"/>
      <c r="X227" s="18"/>
      <c r="Y227" s="16">
        <v>0</v>
      </c>
      <c r="Z227" s="18">
        <f t="shared" si="79"/>
        <v>30785.549999999981</v>
      </c>
      <c r="AA227" s="15" t="s">
        <v>23</v>
      </c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 t="s">
        <v>23</v>
      </c>
      <c r="AR227" s="14"/>
      <c r="AS227" s="18">
        <v>0</v>
      </c>
      <c r="AT227" s="16">
        <v>0</v>
      </c>
      <c r="AU227" s="18">
        <f t="shared" si="81"/>
        <v>0</v>
      </c>
      <c r="AV227" s="15" t="s">
        <v>23</v>
      </c>
      <c r="AX227" s="14"/>
      <c r="AY227" s="18">
        <v>0</v>
      </c>
      <c r="AZ227" s="16">
        <v>0</v>
      </c>
      <c r="BA227" s="18">
        <f t="shared" si="82"/>
        <v>0</v>
      </c>
      <c r="BB227" s="15" t="s">
        <v>23</v>
      </c>
      <c r="BD227" s="14"/>
      <c r="BE227" s="18">
        <v>0</v>
      </c>
      <c r="BF227" s="16">
        <v>0</v>
      </c>
      <c r="BG227" s="18">
        <f t="shared" si="83"/>
        <v>0</v>
      </c>
      <c r="BH227" s="15" t="s">
        <v>23</v>
      </c>
      <c r="BJ227" s="86"/>
      <c r="BK227" s="86"/>
      <c r="BL227" s="24"/>
      <c r="BM227" s="24"/>
      <c r="BN227" s="24"/>
      <c r="BO227" s="24"/>
      <c r="BP227" s="24"/>
      <c r="BQ227" s="126"/>
    </row>
    <row r="228" spans="1:69" ht="16.8" customHeight="1" x14ac:dyDescent="0.35">
      <c r="A228" s="15"/>
      <c r="B228" s="15"/>
      <c r="C228" s="15" t="s">
        <v>111</v>
      </c>
      <c r="D228" s="16"/>
      <c r="E228" s="16"/>
      <c r="F228" s="16">
        <v>0</v>
      </c>
      <c r="G228" s="16">
        <v>0</v>
      </c>
      <c r="H228" s="16"/>
      <c r="I228" s="4" t="s">
        <v>23</v>
      </c>
      <c r="J228" s="14"/>
      <c r="K228" s="16" t="s">
        <v>23</v>
      </c>
      <c r="L228" s="16">
        <v>0</v>
      </c>
      <c r="M228" s="16" t="s">
        <v>23</v>
      </c>
      <c r="N228" s="16">
        <v>0</v>
      </c>
      <c r="O228" s="16"/>
      <c r="P228" s="18" t="s">
        <v>23</v>
      </c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 t="s">
        <v>23</v>
      </c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 t="s">
        <v>23</v>
      </c>
      <c r="AR228" s="14"/>
      <c r="AS228" s="18">
        <v>0</v>
      </c>
      <c r="AT228" s="16">
        <v>0</v>
      </c>
      <c r="AU228" s="18">
        <f t="shared" si="81"/>
        <v>0</v>
      </c>
      <c r="AV228" s="15" t="s">
        <v>23</v>
      </c>
      <c r="AX228" s="14"/>
      <c r="AY228" s="18">
        <v>0</v>
      </c>
      <c r="AZ228" s="16">
        <v>0</v>
      </c>
      <c r="BA228" s="18">
        <f t="shared" si="82"/>
        <v>0</v>
      </c>
      <c r="BB228" s="15" t="s">
        <v>23</v>
      </c>
      <c r="BD228" s="14"/>
      <c r="BE228" s="18">
        <v>0</v>
      </c>
      <c r="BF228" s="16">
        <v>0</v>
      </c>
      <c r="BG228" s="18">
        <f t="shared" si="83"/>
        <v>0</v>
      </c>
      <c r="BH228" s="15" t="s">
        <v>23</v>
      </c>
      <c r="BJ228" s="86"/>
      <c r="BK228" s="86"/>
      <c r="BL228" s="24"/>
      <c r="BM228" s="24"/>
      <c r="BN228" s="24"/>
      <c r="BO228" s="24"/>
      <c r="BP228" s="24"/>
      <c r="BQ228" s="126"/>
    </row>
    <row r="229" spans="1:69" ht="16.8" customHeight="1" x14ac:dyDescent="0.35">
      <c r="A229" s="15"/>
      <c r="B229" s="15"/>
      <c r="C229" s="15" t="s">
        <v>113</v>
      </c>
      <c r="D229" s="16"/>
      <c r="E229" s="16"/>
      <c r="F229" s="16">
        <v>0</v>
      </c>
      <c r="G229" s="16">
        <v>0</v>
      </c>
      <c r="H229" s="16"/>
      <c r="I229" s="4" t="s">
        <v>23</v>
      </c>
      <c r="J229" s="14"/>
      <c r="K229" s="16" t="s">
        <v>196</v>
      </c>
      <c r="L229" s="16">
        <v>296</v>
      </c>
      <c r="M229" s="16" t="s">
        <v>23</v>
      </c>
      <c r="N229" s="16">
        <v>0</v>
      </c>
      <c r="O229" s="16"/>
      <c r="P229" s="18" t="s">
        <v>23</v>
      </c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 t="s">
        <v>23</v>
      </c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 t="s">
        <v>23</v>
      </c>
      <c r="AR229" s="14"/>
      <c r="AS229" s="18">
        <v>0</v>
      </c>
      <c r="AT229" s="16"/>
      <c r="AU229" s="18">
        <f t="shared" si="81"/>
        <v>0</v>
      </c>
      <c r="AV229" s="15" t="s">
        <v>23</v>
      </c>
      <c r="AX229" s="14"/>
      <c r="AY229" s="18">
        <v>0</v>
      </c>
      <c r="AZ229" s="16"/>
      <c r="BA229" s="18">
        <f t="shared" si="82"/>
        <v>0</v>
      </c>
      <c r="BB229" s="15" t="s">
        <v>23</v>
      </c>
      <c r="BD229" s="14"/>
      <c r="BE229" s="18">
        <v>0</v>
      </c>
      <c r="BF229" s="16"/>
      <c r="BG229" s="18">
        <f t="shared" si="83"/>
        <v>0</v>
      </c>
      <c r="BH229" s="15" t="s">
        <v>23</v>
      </c>
      <c r="BJ229" s="86"/>
      <c r="BK229" s="86"/>
      <c r="BL229" s="24"/>
      <c r="BM229" s="24"/>
      <c r="BN229" s="24"/>
      <c r="BO229" s="24"/>
      <c r="BP229" s="24"/>
      <c r="BQ229" s="126"/>
    </row>
    <row r="230" spans="1:69" ht="16.8" customHeight="1" x14ac:dyDescent="0.35">
      <c r="A230" s="15" t="s">
        <v>23</v>
      </c>
      <c r="B230" s="15"/>
      <c r="C230" s="15" t="s">
        <v>115</v>
      </c>
      <c r="D230" s="16"/>
      <c r="E230" s="16"/>
      <c r="F230" s="16">
        <v>0</v>
      </c>
      <c r="G230" s="16"/>
      <c r="H230" s="16"/>
      <c r="I230" s="4"/>
      <c r="J230" s="14"/>
      <c r="K230" s="30" t="s">
        <v>114</v>
      </c>
      <c r="L230" s="16">
        <v>100</v>
      </c>
      <c r="M230" s="16" t="s">
        <v>23</v>
      </c>
      <c r="N230" s="16">
        <v>0</v>
      </c>
      <c r="O230" s="16"/>
      <c r="P230" s="18" t="s">
        <v>23</v>
      </c>
      <c r="Q230" s="14"/>
      <c r="R230" s="18">
        <v>0</v>
      </c>
      <c r="S230" s="16">
        <v>0</v>
      </c>
      <c r="T230" s="18">
        <f t="shared" si="78"/>
        <v>53984.479999999989</v>
      </c>
      <c r="U230" s="15" t="s">
        <v>23</v>
      </c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 t="s">
        <v>23</v>
      </c>
      <c r="AD230" s="25"/>
      <c r="AE230" s="62" t="s">
        <v>23</v>
      </c>
      <c r="AF230" s="63" t="s">
        <v>23</v>
      </c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 t="s">
        <v>23</v>
      </c>
      <c r="AR230" s="14"/>
      <c r="AS230" s="18">
        <v>0</v>
      </c>
      <c r="AT230" s="16"/>
      <c r="AU230" s="18">
        <f t="shared" si="81"/>
        <v>0</v>
      </c>
      <c r="AV230" s="15" t="s">
        <v>23</v>
      </c>
      <c r="AX230" s="14"/>
      <c r="AY230" s="18">
        <v>0</v>
      </c>
      <c r="AZ230" s="16"/>
      <c r="BA230" s="18">
        <f t="shared" si="82"/>
        <v>0</v>
      </c>
      <c r="BB230" s="15" t="s">
        <v>23</v>
      </c>
      <c r="BD230" s="14"/>
      <c r="BE230" s="18">
        <v>0</v>
      </c>
      <c r="BF230" s="16"/>
      <c r="BG230" s="18">
        <f t="shared" si="83"/>
        <v>0</v>
      </c>
      <c r="BH230" s="15" t="s">
        <v>23</v>
      </c>
      <c r="BJ230" s="86"/>
      <c r="BK230" s="86"/>
      <c r="BL230" s="24"/>
      <c r="BM230" s="24"/>
      <c r="BN230" s="24"/>
      <c r="BO230" s="24"/>
      <c r="BP230" s="24"/>
      <c r="BQ230" s="126"/>
    </row>
    <row r="231" spans="1:69" ht="16.8" customHeight="1" x14ac:dyDescent="0.35">
      <c r="A231" s="15"/>
      <c r="B231" s="15" t="s">
        <v>23</v>
      </c>
      <c r="C231" s="15" t="s">
        <v>115</v>
      </c>
      <c r="D231" s="16"/>
      <c r="E231" s="16"/>
      <c r="F231" s="16">
        <v>0</v>
      </c>
      <c r="G231" s="16"/>
      <c r="H231" s="16">
        <v>0</v>
      </c>
      <c r="I231" s="4"/>
      <c r="J231" s="14" t="s">
        <v>23</v>
      </c>
      <c r="K231" s="3" t="s">
        <v>116</v>
      </c>
      <c r="L231" s="16">
        <v>100</v>
      </c>
      <c r="M231" s="16" t="s">
        <v>23</v>
      </c>
      <c r="N231" s="16">
        <v>0</v>
      </c>
      <c r="O231" s="16"/>
      <c r="P231" s="18" t="s">
        <v>23</v>
      </c>
      <c r="Q231" s="14"/>
      <c r="R231" s="18">
        <v>0</v>
      </c>
      <c r="S231" s="16">
        <v>0</v>
      </c>
      <c r="T231" s="18">
        <f t="shared" si="78"/>
        <v>53984.479999999989</v>
      </c>
      <c r="U231" s="15" t="s">
        <v>23</v>
      </c>
      <c r="W231" s="14"/>
      <c r="X231" s="18">
        <f>F231</f>
        <v>0</v>
      </c>
      <c r="Y231" s="16"/>
      <c r="Z231" s="18">
        <f t="shared" si="79"/>
        <v>30785.549999999981</v>
      </c>
      <c r="AA231" s="15" t="s">
        <v>23</v>
      </c>
      <c r="AB231" s="24"/>
      <c r="AC231" s="15" t="s">
        <v>23</v>
      </c>
      <c r="AD231" s="25"/>
      <c r="AE231" s="62" t="s">
        <v>23</v>
      </c>
      <c r="AF231" s="63" t="s">
        <v>23</v>
      </c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 t="s">
        <v>23</v>
      </c>
      <c r="AR231" s="14"/>
      <c r="AS231" s="18">
        <v>0</v>
      </c>
      <c r="AT231" s="16"/>
      <c r="AU231" s="18">
        <f t="shared" si="81"/>
        <v>0</v>
      </c>
      <c r="AV231" s="15" t="s">
        <v>23</v>
      </c>
      <c r="AX231" s="14"/>
      <c r="AY231" s="18">
        <v>0</v>
      </c>
      <c r="AZ231" s="16"/>
      <c r="BA231" s="18">
        <f t="shared" si="82"/>
        <v>0</v>
      </c>
      <c r="BB231" s="15" t="s">
        <v>23</v>
      </c>
      <c r="BD231" s="14"/>
      <c r="BE231" s="18">
        <v>0</v>
      </c>
      <c r="BF231" s="16"/>
      <c r="BG231" s="18">
        <f t="shared" si="83"/>
        <v>0</v>
      </c>
      <c r="BH231" s="15" t="s">
        <v>23</v>
      </c>
      <c r="BJ231" s="86"/>
      <c r="BK231" s="86"/>
      <c r="BL231" s="24"/>
      <c r="BM231" s="24"/>
      <c r="BN231" s="24"/>
      <c r="BO231" s="24"/>
      <c r="BP231" s="24"/>
      <c r="BQ231" s="126"/>
    </row>
    <row r="232" spans="1:69" ht="16.8" customHeight="1" x14ac:dyDescent="0.35">
      <c r="A232" s="15" t="s">
        <v>23</v>
      </c>
      <c r="B232" s="15"/>
      <c r="C232" s="15" t="s">
        <v>115</v>
      </c>
      <c r="D232" s="16"/>
      <c r="E232" s="16"/>
      <c r="F232" s="16">
        <v>0</v>
      </c>
      <c r="G232" s="16"/>
      <c r="H232" s="16"/>
      <c r="I232" s="4"/>
      <c r="J232" s="14"/>
      <c r="K232" s="16" t="s">
        <v>118</v>
      </c>
      <c r="L232" s="16">
        <v>-9</v>
      </c>
      <c r="M232" s="16" t="s">
        <v>23</v>
      </c>
      <c r="N232" s="16">
        <v>0</v>
      </c>
      <c r="O232" s="16"/>
      <c r="P232" s="18" t="s">
        <v>23</v>
      </c>
      <c r="Q232" s="14"/>
      <c r="R232" s="18">
        <v>0</v>
      </c>
      <c r="S232" s="16">
        <v>0</v>
      </c>
      <c r="T232" s="18">
        <f t="shared" si="78"/>
        <v>53984.479999999989</v>
      </c>
      <c r="U232" s="15" t="s">
        <v>23</v>
      </c>
      <c r="W232" s="14"/>
      <c r="X232" s="18">
        <f>F232</f>
        <v>0</v>
      </c>
      <c r="Y232" s="16"/>
      <c r="Z232" s="18">
        <f t="shared" si="79"/>
        <v>30785.549999999981</v>
      </c>
      <c r="AA232" s="15" t="s">
        <v>23</v>
      </c>
      <c r="AB232" s="24"/>
      <c r="AC232" s="15" t="s">
        <v>23</v>
      </c>
      <c r="AD232" s="25"/>
      <c r="AE232" s="62" t="s">
        <v>23</v>
      </c>
      <c r="AF232" s="63" t="s">
        <v>23</v>
      </c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 t="s">
        <v>23</v>
      </c>
      <c r="AR232" s="14"/>
      <c r="AS232" s="18">
        <v>0</v>
      </c>
      <c r="AT232" s="16"/>
      <c r="AU232" s="18">
        <f t="shared" si="81"/>
        <v>0</v>
      </c>
      <c r="AV232" s="15" t="s">
        <v>23</v>
      </c>
      <c r="AX232" s="14"/>
      <c r="AY232" s="18">
        <v>0</v>
      </c>
      <c r="AZ232" s="16"/>
      <c r="BA232" s="18">
        <f t="shared" si="82"/>
        <v>0</v>
      </c>
      <c r="BB232" s="15" t="s">
        <v>23</v>
      </c>
      <c r="BD232" s="14"/>
      <c r="BE232" s="18">
        <v>0</v>
      </c>
      <c r="BF232" s="16"/>
      <c r="BG232" s="18">
        <f t="shared" si="83"/>
        <v>0</v>
      </c>
      <c r="BH232" s="15" t="s">
        <v>23</v>
      </c>
      <c r="BJ232" s="86"/>
      <c r="BK232" s="86"/>
      <c r="BL232" s="24"/>
      <c r="BM232" s="24"/>
      <c r="BN232" s="24"/>
      <c r="BO232" s="24"/>
      <c r="BP232" s="24"/>
      <c r="BQ232" s="126"/>
    </row>
    <row r="233" spans="1:69" ht="16.8" customHeight="1" x14ac:dyDescent="0.35">
      <c r="A233" s="15"/>
      <c r="B233" s="15"/>
      <c r="C233" s="15" t="s">
        <v>115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69</v>
      </c>
      <c r="L233" s="51">
        <f>AI242</f>
        <v>0</v>
      </c>
      <c r="M233" s="16"/>
      <c r="N233" s="16"/>
      <c r="O233" s="16"/>
      <c r="P233" s="18" t="s">
        <v>23</v>
      </c>
      <c r="Q233" s="14"/>
      <c r="R233" s="18">
        <v>0</v>
      </c>
      <c r="S233" s="16">
        <v>0</v>
      </c>
      <c r="T233" s="18">
        <f t="shared" si="78"/>
        <v>53984.479999999989</v>
      </c>
      <c r="U233" s="15" t="s">
        <v>23</v>
      </c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 t="s">
        <v>23</v>
      </c>
      <c r="AD233" s="25"/>
      <c r="AE233" s="62" t="s">
        <v>23</v>
      </c>
      <c r="AF233" s="63" t="s">
        <v>23</v>
      </c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 t="s">
        <v>23</v>
      </c>
      <c r="AR233" s="14"/>
      <c r="AS233" s="18">
        <v>0</v>
      </c>
      <c r="AT233" s="16"/>
      <c r="AU233" s="18">
        <f t="shared" si="81"/>
        <v>0</v>
      </c>
      <c r="AV233" s="15" t="s">
        <v>23</v>
      </c>
      <c r="AX233" s="14"/>
      <c r="AY233" s="18">
        <v>0</v>
      </c>
      <c r="AZ233" s="16"/>
      <c r="BA233" s="18">
        <f t="shared" si="82"/>
        <v>0</v>
      </c>
      <c r="BB233" s="15" t="s">
        <v>23</v>
      </c>
      <c r="BD233" s="14"/>
      <c r="BE233" s="18">
        <v>0</v>
      </c>
      <c r="BF233" s="16"/>
      <c r="BG233" s="18">
        <f t="shared" si="83"/>
        <v>0</v>
      </c>
      <c r="BH233" s="15" t="s">
        <v>23</v>
      </c>
      <c r="BJ233" s="86"/>
      <c r="BK233" s="86"/>
      <c r="BL233" s="24"/>
      <c r="BM233" s="24"/>
      <c r="BN233" s="24"/>
      <c r="BO233" s="24"/>
      <c r="BP233" s="24"/>
      <c r="BQ233" s="126"/>
    </row>
    <row r="234" spans="1:69" ht="16.8" customHeight="1" x14ac:dyDescent="0.35">
      <c r="A234" s="15"/>
      <c r="B234" s="15"/>
      <c r="C234" s="68" t="s">
        <v>115</v>
      </c>
      <c r="D234" s="16"/>
      <c r="E234" s="16"/>
      <c r="F234" s="16">
        <v>0</v>
      </c>
      <c r="G234" s="16"/>
      <c r="H234" s="16"/>
      <c r="I234" s="18" t="s">
        <v>23</v>
      </c>
      <c r="J234" s="14"/>
      <c r="K234" s="17" t="s">
        <v>119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 t="s">
        <v>23</v>
      </c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 t="s">
        <v>23</v>
      </c>
      <c r="AD234" s="25"/>
      <c r="AE234" s="62" t="s">
        <v>23</v>
      </c>
      <c r="AF234" s="63" t="s">
        <v>23</v>
      </c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 t="s">
        <v>23</v>
      </c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 t="s">
        <v>23</v>
      </c>
      <c r="BD234" s="14"/>
      <c r="BE234" s="18">
        <v>0</v>
      </c>
      <c r="BF234" s="16"/>
      <c r="BG234" s="18">
        <f t="shared" si="83"/>
        <v>0</v>
      </c>
      <c r="BH234" s="15" t="s">
        <v>23</v>
      </c>
      <c r="BJ234" s="86"/>
      <c r="BK234" s="86"/>
      <c r="BL234" s="24"/>
      <c r="BM234" s="24"/>
      <c r="BN234" s="24"/>
      <c r="BO234" s="24"/>
      <c r="BP234" s="24"/>
      <c r="BQ234" s="126"/>
    </row>
    <row r="235" spans="1:69" ht="16.8" customHeight="1" x14ac:dyDescent="0.35">
      <c r="A235" s="15"/>
      <c r="B235" s="15"/>
      <c r="C235" s="15" t="s">
        <v>178</v>
      </c>
      <c r="D235" s="16"/>
      <c r="E235" s="16"/>
      <c r="F235" s="16">
        <f>'BONIFICI GENERALI '!B102+'BONIFICI CATTOLICA'!B102+'BONIFICI TUTELA'!B102</f>
        <v>49852.729999999996</v>
      </c>
      <c r="G235" s="85">
        <f>F225</f>
        <v>1898.14</v>
      </c>
      <c r="H235" s="16"/>
      <c r="I235" s="4"/>
      <c r="J235" s="14"/>
      <c r="K235" s="17" t="s">
        <v>94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 t="s">
        <v>23</v>
      </c>
      <c r="W235" s="14"/>
      <c r="X235" s="18">
        <f>F235</f>
        <v>49852.729999999996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 t="s">
        <v>23</v>
      </c>
      <c r="AD235" s="25"/>
      <c r="AE235" s="62" t="s">
        <v>23</v>
      </c>
      <c r="AF235" s="63" t="s">
        <v>23</v>
      </c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 t="s">
        <v>23</v>
      </c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 t="s">
        <v>23</v>
      </c>
      <c r="BD235" s="14"/>
      <c r="BE235" s="18">
        <v>0</v>
      </c>
      <c r="BF235" s="16"/>
      <c r="BG235" s="18">
        <f t="shared" si="83"/>
        <v>0</v>
      </c>
      <c r="BH235" s="15" t="s">
        <v>23</v>
      </c>
      <c r="BJ235" s="86"/>
      <c r="BK235" s="86"/>
      <c r="BL235" s="24"/>
      <c r="BM235" s="24"/>
      <c r="BN235" s="24"/>
      <c r="BO235" s="24"/>
      <c r="BP235" s="24"/>
      <c r="BQ235" s="126"/>
    </row>
    <row r="236" spans="1:69" ht="16.8" customHeight="1" x14ac:dyDescent="0.35">
      <c r="A236" s="15"/>
      <c r="B236" s="15"/>
      <c r="C236" s="47" t="s">
        <v>120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 t="s">
        <v>23</v>
      </c>
      <c r="N236" s="3" t="s">
        <v>23</v>
      </c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166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 t="s">
        <v>23</v>
      </c>
      <c r="AR236" s="14"/>
      <c r="AS236" s="18"/>
      <c r="AT236" s="25">
        <v>0</v>
      </c>
      <c r="AU236" s="18">
        <f t="shared" si="81"/>
        <v>0</v>
      </c>
      <c r="AV236" s="15" t="s">
        <v>23</v>
      </c>
      <c r="AX236" s="14"/>
      <c r="AY236" s="18"/>
      <c r="AZ236" s="25">
        <v>0</v>
      </c>
      <c r="BA236" s="18">
        <f t="shared" si="82"/>
        <v>0</v>
      </c>
      <c r="BB236" s="15" t="s">
        <v>23</v>
      </c>
      <c r="BD236" s="14"/>
      <c r="BE236" s="18"/>
      <c r="BF236" s="25">
        <v>0</v>
      </c>
      <c r="BG236" s="18">
        <f t="shared" si="83"/>
        <v>0</v>
      </c>
      <c r="BH236" s="15" t="s">
        <v>23</v>
      </c>
      <c r="BJ236" s="86"/>
      <c r="BK236" s="86"/>
      <c r="BL236" s="24"/>
      <c r="BM236" s="24"/>
      <c r="BN236" s="24"/>
      <c r="BO236" s="24"/>
      <c r="BP236" s="24"/>
      <c r="BQ236" s="126"/>
    </row>
    <row r="237" spans="1:69" ht="16.8" customHeight="1" x14ac:dyDescent="0.35">
      <c r="A237" s="15"/>
      <c r="B237" s="15"/>
      <c r="C237" s="15" t="s">
        <v>121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 t="s">
        <v>23</v>
      </c>
      <c r="N237" s="16" t="s">
        <v>23</v>
      </c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6"/>
    </row>
    <row r="238" spans="1:69" ht="16.8" customHeight="1" x14ac:dyDescent="0.35">
      <c r="A238" s="15" t="s">
        <v>23</v>
      </c>
      <c r="B238" s="15"/>
      <c r="C238" s="15" t="s">
        <v>122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 t="s">
        <v>23</v>
      </c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 t="s">
        <v>23</v>
      </c>
      <c r="AR238" s="14"/>
      <c r="AS238" s="18"/>
      <c r="AT238" s="16">
        <v>0</v>
      </c>
      <c r="AU238" s="18">
        <f t="shared" si="81"/>
        <v>0</v>
      </c>
      <c r="AV238" s="15" t="s">
        <v>23</v>
      </c>
      <c r="AX238" s="14"/>
      <c r="AY238" s="18"/>
      <c r="AZ238" s="16">
        <v>0</v>
      </c>
      <c r="BA238" s="18">
        <f t="shared" si="82"/>
        <v>0</v>
      </c>
      <c r="BB238" s="15" t="s">
        <v>23</v>
      </c>
      <c r="BD238" s="14"/>
      <c r="BE238" s="18"/>
      <c r="BF238" s="16">
        <v>0</v>
      </c>
      <c r="BG238" s="18">
        <f t="shared" si="83"/>
        <v>0</v>
      </c>
      <c r="BH238" s="15" t="s">
        <v>23</v>
      </c>
      <c r="BJ238" s="86"/>
      <c r="BK238" s="86"/>
      <c r="BL238" s="24"/>
      <c r="BM238" s="24"/>
      <c r="BN238" s="24"/>
      <c r="BO238" s="24"/>
      <c r="BP238" s="24"/>
      <c r="BQ238" s="126"/>
    </row>
    <row r="239" spans="1:69" ht="16.8" customHeight="1" x14ac:dyDescent="0.35">
      <c r="A239" s="15"/>
      <c r="B239" s="15"/>
      <c r="C239" s="15" t="s">
        <v>23</v>
      </c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123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 t="s">
        <v>23</v>
      </c>
      <c r="W239" s="14"/>
      <c r="X239" s="18">
        <v>0</v>
      </c>
      <c r="Y239" s="16">
        <v>0</v>
      </c>
      <c r="Z239" s="18">
        <f t="shared" si="79"/>
        <v>78430.109999999986</v>
      </c>
      <c r="AA239" s="15" t="s">
        <v>23</v>
      </c>
      <c r="AB239" s="24"/>
      <c r="AC239" s="15" t="str">
        <f>C239</f>
        <v/>
      </c>
      <c r="AD239" s="25"/>
      <c r="AE239" s="62">
        <f>G239</f>
        <v>0</v>
      </c>
      <c r="AF239" s="63">
        <f>AE239+AF178</f>
        <v>0</v>
      </c>
      <c r="AG239" s="25"/>
      <c r="AH239" s="24" t="s">
        <v>119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 t="s">
        <v>23</v>
      </c>
      <c r="AR239" s="14"/>
      <c r="AS239" s="18"/>
      <c r="AT239" s="16">
        <v>0</v>
      </c>
      <c r="AU239" s="18">
        <f t="shared" si="81"/>
        <v>0</v>
      </c>
      <c r="AV239" s="16" t="s">
        <v>23</v>
      </c>
      <c r="AX239" s="14"/>
      <c r="AY239" s="18"/>
      <c r="AZ239" s="16">
        <v>0</v>
      </c>
      <c r="BA239" s="18">
        <f t="shared" si="82"/>
        <v>0</v>
      </c>
      <c r="BB239" s="15" t="s">
        <v>23</v>
      </c>
      <c r="BD239" s="14"/>
      <c r="BE239" s="18"/>
      <c r="BF239" s="16">
        <v>0</v>
      </c>
      <c r="BG239" s="18">
        <f t="shared" si="83"/>
        <v>0</v>
      </c>
      <c r="BH239" s="15" t="s">
        <v>23</v>
      </c>
      <c r="BJ239" s="86"/>
      <c r="BK239" s="86"/>
      <c r="BL239" s="24"/>
      <c r="BM239" s="24"/>
      <c r="BN239" s="24"/>
      <c r="BO239" s="24"/>
      <c r="BP239" s="24"/>
      <c r="BQ239" s="126"/>
    </row>
    <row r="240" spans="1:69" ht="16.8" customHeight="1" x14ac:dyDescent="0.35">
      <c r="A240" s="15"/>
      <c r="B240" s="15"/>
      <c r="C240" s="64" t="s">
        <v>209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 t="s">
        <v>23</v>
      </c>
      <c r="K240" s="6" t="s">
        <v>124</v>
      </c>
      <c r="L240" s="3">
        <f>L239-M239</f>
        <v>74401.449999999983</v>
      </c>
      <c r="M240" s="16"/>
      <c r="N240" s="16"/>
      <c r="O240" s="16" t="s">
        <v>23</v>
      </c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199</v>
      </c>
      <c r="AD240" s="65"/>
      <c r="AE240" s="65">
        <v>0</v>
      </c>
      <c r="AF240" s="63">
        <f>SUM(AF192:AF239)</f>
        <v>10525.13</v>
      </c>
      <c r="AG240" s="25"/>
      <c r="AH240" s="24" t="s">
        <v>125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 t="s">
        <v>23</v>
      </c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6"/>
    </row>
    <row r="241" spans="1:69" ht="16.8" customHeight="1" x14ac:dyDescent="0.35">
      <c r="A241" s="15"/>
      <c r="B241" s="15"/>
      <c r="C241" s="64" t="s">
        <v>198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36</v>
      </c>
      <c r="L241" s="55">
        <f>D242+E242+A242+B242+B189</f>
        <v>74401.45</v>
      </c>
      <c r="M241" s="16"/>
      <c r="N241" s="16"/>
      <c r="O241" s="56" t="s">
        <v>23</v>
      </c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170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6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127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128</v>
      </c>
      <c r="L242" s="3">
        <f>L240-L241</f>
        <v>0</v>
      </c>
      <c r="M242" s="27" t="s">
        <v>171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129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172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200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3" spans="1:69" ht="16.8" customHeight="1" x14ac:dyDescent="0.25">
      <c r="C243" s="7" t="s">
        <v>23</v>
      </c>
    </row>
    <row r="245" spans="1:69" ht="16.8" customHeight="1" x14ac:dyDescent="0.35">
      <c r="A245" s="2"/>
      <c r="B245" s="2" t="s">
        <v>23</v>
      </c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4" t="s">
        <v>25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V245" s="7" t="s">
        <v>23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130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173</v>
      </c>
      <c r="BK245" s="21" t="s">
        <v>0</v>
      </c>
      <c r="BL245" s="8" t="s">
        <v>35</v>
      </c>
      <c r="BM245" s="8" t="s">
        <v>0</v>
      </c>
      <c r="BN245" s="8" t="s">
        <v>41</v>
      </c>
      <c r="BO245" s="8" t="s">
        <v>174</v>
      </c>
      <c r="BP245" s="8" t="s">
        <v>0</v>
      </c>
      <c r="BQ245" s="9" t="s">
        <v>175</v>
      </c>
    </row>
    <row r="246" spans="1:69" ht="16.8" customHeight="1" x14ac:dyDescent="0.35">
      <c r="A246" s="14">
        <v>44931</v>
      </c>
      <c r="B246" s="15" t="s">
        <v>176</v>
      </c>
      <c r="C246" s="15" t="s">
        <v>177</v>
      </c>
      <c r="D246" s="16">
        <v>11388.6</v>
      </c>
      <c r="E246" s="16">
        <v>80</v>
      </c>
      <c r="F246" s="16"/>
      <c r="G246" s="16"/>
      <c r="H246" s="105"/>
      <c r="I246" s="4"/>
      <c r="J246" s="14">
        <f>A246</f>
        <v>44931</v>
      </c>
      <c r="K246" s="17" t="s">
        <v>25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78385.319999999992</v>
      </c>
      <c r="AA246" s="15"/>
      <c r="AB246" s="19">
        <f>A246</f>
        <v>44931</v>
      </c>
      <c r="AC246" s="12" t="s">
        <v>26</v>
      </c>
      <c r="AD246" s="11">
        <f>N246</f>
        <v>2029.6799999999998</v>
      </c>
      <c r="AE246" s="11"/>
      <c r="AF246" s="20"/>
      <c r="AG246" s="20"/>
      <c r="AH246" s="21" t="s">
        <v>27</v>
      </c>
      <c r="AI246" s="22" t="s">
        <v>28</v>
      </c>
      <c r="AJ246" s="23" t="s">
        <v>29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178</v>
      </c>
      <c r="BM246" s="88">
        <f>BK246</f>
        <v>44931</v>
      </c>
      <c r="BN246" s="24" t="s">
        <v>178</v>
      </c>
      <c r="BO246" s="24"/>
      <c r="BP246" s="88">
        <f>BK246</f>
        <v>44931</v>
      </c>
      <c r="BQ246" s="126"/>
    </row>
    <row r="247" spans="1:69" ht="16.8" customHeight="1" x14ac:dyDescent="0.35">
      <c r="A247" s="15"/>
      <c r="B247" s="15"/>
      <c r="C247" s="15" t="s">
        <v>179</v>
      </c>
      <c r="D247" s="16">
        <v>0</v>
      </c>
      <c r="E247" s="16"/>
      <c r="F247" s="16"/>
      <c r="G247" s="16"/>
      <c r="H247" s="105" t="s">
        <v>35</v>
      </c>
      <c r="I247" s="4"/>
      <c r="J247" s="14"/>
      <c r="K247" s="17" t="s">
        <v>31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32</v>
      </c>
      <c r="AD247" s="25"/>
      <c r="AE247" s="25"/>
      <c r="AF247" s="25"/>
      <c r="AG247" s="25"/>
      <c r="AH247" s="12" t="s">
        <v>33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 t="s">
        <v>23</v>
      </c>
      <c r="BL247" s="24">
        <v>0</v>
      </c>
      <c r="BM247" s="91" t="s">
        <v>23</v>
      </c>
      <c r="BN247" s="24">
        <v>0</v>
      </c>
      <c r="BO247" s="24">
        <v>0</v>
      </c>
      <c r="BP247" s="91" t="s">
        <v>23</v>
      </c>
      <c r="BQ247" s="126"/>
    </row>
    <row r="248" spans="1:69" ht="16.8" customHeight="1" x14ac:dyDescent="0.35">
      <c r="A248" s="15"/>
      <c r="B248" s="15"/>
      <c r="C248" s="15" t="s">
        <v>180</v>
      </c>
      <c r="D248" s="16">
        <v>7336.51</v>
      </c>
      <c r="E248" s="16">
        <v>976</v>
      </c>
      <c r="F248" s="16" t="s">
        <v>23</v>
      </c>
      <c r="G248" s="16"/>
      <c r="H248" s="105">
        <f>D249+H187</f>
        <v>5896.5899999999992</v>
      </c>
      <c r="I248" s="4"/>
      <c r="J248" s="14"/>
      <c r="K248" s="17" t="s">
        <v>36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 t="s">
        <v>23</v>
      </c>
      <c r="BL248" s="24">
        <v>0</v>
      </c>
      <c r="BM248" s="91" t="s">
        <v>23</v>
      </c>
      <c r="BN248" s="24">
        <v>0</v>
      </c>
      <c r="BO248" s="24">
        <v>0</v>
      </c>
      <c r="BP248" s="91" t="s">
        <v>23</v>
      </c>
      <c r="BQ248" s="126"/>
    </row>
    <row r="249" spans="1:69" ht="16.8" customHeight="1" x14ac:dyDescent="0.35">
      <c r="A249" s="15"/>
      <c r="B249" s="15">
        <v>-2778.71</v>
      </c>
      <c r="C249" s="15" t="s">
        <v>181</v>
      </c>
      <c r="D249" s="16">
        <v>1145.74</v>
      </c>
      <c r="E249" s="16"/>
      <c r="F249" s="16"/>
      <c r="G249" s="16"/>
      <c r="H249" s="105" t="s">
        <v>41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 t="s">
        <v>23</v>
      </c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 t="s">
        <v>23</v>
      </c>
      <c r="BL249" s="24">
        <v>0</v>
      </c>
      <c r="BM249" s="91" t="s">
        <v>23</v>
      </c>
      <c r="BN249" s="24">
        <v>0</v>
      </c>
      <c r="BO249" s="24">
        <v>0</v>
      </c>
      <c r="BP249" s="91" t="s">
        <v>23</v>
      </c>
      <c r="BQ249" s="126"/>
    </row>
    <row r="250" spans="1:69" ht="16.8" customHeight="1" x14ac:dyDescent="0.35">
      <c r="A250" s="15"/>
      <c r="B250" s="16">
        <f>B249+B189</f>
        <v>-1</v>
      </c>
      <c r="C250" s="15" t="s">
        <v>182</v>
      </c>
      <c r="D250" s="16">
        <v>870.61</v>
      </c>
      <c r="E250" s="16">
        <v>0</v>
      </c>
      <c r="F250" s="16"/>
      <c r="G250" s="16"/>
      <c r="H250" s="105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 t="s">
        <v>23</v>
      </c>
      <c r="AD250" s="25"/>
      <c r="AE250" s="25" t="s">
        <v>23</v>
      </c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 t="s">
        <v>23</v>
      </c>
      <c r="BL250" s="24">
        <v>0</v>
      </c>
      <c r="BM250" s="91" t="s">
        <v>23</v>
      </c>
      <c r="BN250" s="24">
        <v>0</v>
      </c>
      <c r="BO250" s="24"/>
      <c r="BP250" s="24"/>
      <c r="BQ250" s="126"/>
    </row>
    <row r="251" spans="1:69" ht="16.8" customHeight="1" x14ac:dyDescent="0.35">
      <c r="A251" s="15"/>
      <c r="B251" s="15"/>
      <c r="C251" s="15" t="s">
        <v>183</v>
      </c>
      <c r="D251" s="16">
        <v>50</v>
      </c>
      <c r="E251" s="16">
        <v>0</v>
      </c>
      <c r="F251" s="16"/>
      <c r="G251" s="16"/>
      <c r="H251" s="105" t="s">
        <v>45</v>
      </c>
      <c r="I251" s="77" t="s">
        <v>184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 t="s">
        <v>23</v>
      </c>
      <c r="AD251" s="25"/>
      <c r="AE251" s="25" t="s">
        <v>23</v>
      </c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 t="s">
        <v>23</v>
      </c>
      <c r="BL251" s="24">
        <v>0</v>
      </c>
      <c r="BM251" s="91" t="s">
        <v>23</v>
      </c>
      <c r="BN251" s="24">
        <v>0</v>
      </c>
      <c r="BO251" s="24"/>
      <c r="BP251" s="24"/>
      <c r="BQ251" s="126"/>
    </row>
    <row r="252" spans="1:69" ht="16.8" customHeight="1" x14ac:dyDescent="0.35">
      <c r="A252" s="15"/>
      <c r="B252" s="15" t="s">
        <v>43</v>
      </c>
      <c r="C252" s="15" t="s">
        <v>185</v>
      </c>
      <c r="D252" s="16">
        <v>0</v>
      </c>
      <c r="E252" s="16"/>
      <c r="F252" s="16"/>
      <c r="G252" s="16"/>
      <c r="H252" s="105">
        <f>D252+H191</f>
        <v>23.73</v>
      </c>
      <c r="I252" s="78">
        <f>D249+D250-E250+D252</f>
        <v>2016.35</v>
      </c>
      <c r="J252" s="14"/>
      <c r="K252" s="15" t="s">
        <v>46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 t="s">
        <v>23</v>
      </c>
      <c r="AD252" s="25"/>
      <c r="AE252" s="25" t="s">
        <v>23</v>
      </c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 t="s">
        <v>23</v>
      </c>
      <c r="BL252" s="24">
        <v>0</v>
      </c>
      <c r="BM252" s="91" t="s">
        <v>23</v>
      </c>
      <c r="BN252" s="24">
        <v>0</v>
      </c>
      <c r="BO252" s="24"/>
      <c r="BP252" s="24"/>
      <c r="BQ252" s="126"/>
    </row>
    <row r="253" spans="1:69" ht="16.8" customHeight="1" x14ac:dyDescent="0.35">
      <c r="A253" s="15"/>
      <c r="B253" s="15"/>
      <c r="C253" s="15" t="s">
        <v>186</v>
      </c>
      <c r="D253" s="16">
        <v>13.33</v>
      </c>
      <c r="E253" s="16"/>
      <c r="F253" s="16"/>
      <c r="G253" s="16">
        <v>0</v>
      </c>
      <c r="H253" s="105" t="s">
        <v>50</v>
      </c>
      <c r="I253" s="4"/>
      <c r="J253" s="14"/>
      <c r="K253" s="15" t="s">
        <v>48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78385.319999999992</v>
      </c>
      <c r="AA253" s="15" t="s">
        <v>23</v>
      </c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 t="s">
        <v>23</v>
      </c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 t="s">
        <v>23</v>
      </c>
      <c r="AR253" s="14"/>
      <c r="AS253" s="18"/>
      <c r="AT253" s="16">
        <v>0</v>
      </c>
      <c r="AU253" s="18">
        <f t="shared" si="87"/>
        <v>0</v>
      </c>
      <c r="AV253" s="15" t="s">
        <v>23</v>
      </c>
      <c r="AX253" s="14"/>
      <c r="AY253" s="18"/>
      <c r="AZ253" s="16">
        <v>0</v>
      </c>
      <c r="BA253" s="18">
        <f t="shared" si="88"/>
        <v>0</v>
      </c>
      <c r="BB253" s="15" t="s">
        <v>23</v>
      </c>
      <c r="BD253" s="14"/>
      <c r="BE253" s="18"/>
      <c r="BF253" s="16">
        <v>0</v>
      </c>
      <c r="BG253" s="18">
        <f t="shared" si="89"/>
        <v>0</v>
      </c>
      <c r="BH253" s="15" t="s">
        <v>23</v>
      </c>
      <c r="BJ253" s="86">
        <v>0</v>
      </c>
      <c r="BK253" s="90" t="s">
        <v>23</v>
      </c>
      <c r="BL253" s="24">
        <v>0</v>
      </c>
      <c r="BM253" s="91" t="s">
        <v>23</v>
      </c>
      <c r="BN253" s="24">
        <v>0</v>
      </c>
      <c r="BO253" s="24"/>
      <c r="BP253" s="24"/>
      <c r="BQ253" s="126"/>
    </row>
    <row r="254" spans="1:69" ht="16.8" customHeight="1" x14ac:dyDescent="0.35">
      <c r="A254" s="15"/>
      <c r="B254" s="15"/>
      <c r="C254" s="15" t="s">
        <v>187</v>
      </c>
      <c r="D254" s="16"/>
      <c r="E254" s="16"/>
      <c r="F254" s="16"/>
      <c r="G254" s="16">
        <v>0</v>
      </c>
      <c r="H254" s="105">
        <f>D253+H193</f>
        <v>449.93</v>
      </c>
      <c r="I254" s="4"/>
      <c r="J254" s="14"/>
      <c r="K254" s="15" t="s">
        <v>51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 t="s">
        <v>23</v>
      </c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 t="s">
        <v>23</v>
      </c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 t="s">
        <v>23</v>
      </c>
      <c r="AR254" s="14"/>
      <c r="AS254" s="18">
        <v>0</v>
      </c>
      <c r="AT254" s="16">
        <v>0</v>
      </c>
      <c r="AU254" s="18">
        <f t="shared" si="87"/>
        <v>0</v>
      </c>
      <c r="AV254" s="15" t="s">
        <v>23</v>
      </c>
      <c r="AX254" s="14"/>
      <c r="AY254" s="18">
        <v>0</v>
      </c>
      <c r="AZ254" s="16">
        <v>0</v>
      </c>
      <c r="BA254" s="18">
        <f t="shared" si="88"/>
        <v>0</v>
      </c>
      <c r="BB254" s="15" t="s">
        <v>23</v>
      </c>
      <c r="BD254" s="14"/>
      <c r="BE254" s="18">
        <v>0</v>
      </c>
      <c r="BF254" s="16">
        <v>0</v>
      </c>
      <c r="BG254" s="18">
        <f t="shared" si="89"/>
        <v>0</v>
      </c>
      <c r="BH254" s="15" t="s">
        <v>23</v>
      </c>
      <c r="BJ254" s="86">
        <v>0</v>
      </c>
      <c r="BK254" s="90" t="s">
        <v>23</v>
      </c>
      <c r="BL254" s="24">
        <v>0</v>
      </c>
      <c r="BM254" s="91" t="s">
        <v>23</v>
      </c>
      <c r="BN254" s="24">
        <v>0</v>
      </c>
      <c r="BO254" s="24"/>
      <c r="BP254" s="24"/>
      <c r="BQ254" s="126"/>
    </row>
    <row r="255" spans="1:69" ht="16.8" customHeight="1" x14ac:dyDescent="0.35">
      <c r="A255" s="15"/>
      <c r="B255" s="15"/>
      <c r="C255" s="15" t="s">
        <v>188</v>
      </c>
      <c r="D255" s="16"/>
      <c r="E255" s="16"/>
      <c r="F255" s="16"/>
      <c r="G255" s="16">
        <v>0</v>
      </c>
      <c r="H255" s="105" t="s">
        <v>23</v>
      </c>
      <c r="I255" s="4"/>
      <c r="J255" s="14"/>
      <c r="K255" s="15" t="s">
        <v>53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 t="s">
        <v>23</v>
      </c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 t="s">
        <v>23</v>
      </c>
      <c r="AR255" s="14"/>
      <c r="AS255" s="18"/>
      <c r="AT255" s="16">
        <v>0</v>
      </c>
      <c r="AU255" s="18">
        <f t="shared" si="87"/>
        <v>0</v>
      </c>
      <c r="AV255" s="15" t="s">
        <v>23</v>
      </c>
      <c r="AX255" s="14"/>
      <c r="AY255" s="18"/>
      <c r="AZ255" s="16">
        <v>0</v>
      </c>
      <c r="BA255" s="18">
        <f t="shared" si="88"/>
        <v>0</v>
      </c>
      <c r="BB255" s="15" t="s">
        <v>23</v>
      </c>
      <c r="BD255" s="14"/>
      <c r="BE255" s="18"/>
      <c r="BF255" s="16">
        <v>0</v>
      </c>
      <c r="BG255" s="18">
        <f t="shared" si="89"/>
        <v>0</v>
      </c>
      <c r="BH255" s="15" t="s">
        <v>23</v>
      </c>
      <c r="BJ255" s="86">
        <v>0</v>
      </c>
      <c r="BK255" s="90" t="s">
        <v>23</v>
      </c>
      <c r="BL255" s="24">
        <v>0</v>
      </c>
      <c r="BM255" s="24"/>
      <c r="BN255" s="24"/>
      <c r="BO255" s="24"/>
      <c r="BP255" s="24"/>
      <c r="BQ255" s="126"/>
    </row>
    <row r="256" spans="1:69" ht="16.8" customHeight="1" x14ac:dyDescent="0.35">
      <c r="A256" s="15"/>
      <c r="B256" s="15"/>
      <c r="C256" s="15" t="s">
        <v>189</v>
      </c>
      <c r="D256" s="16"/>
      <c r="E256" s="16"/>
      <c r="F256" s="16"/>
      <c r="G256" s="16">
        <v>0</v>
      </c>
      <c r="H256" s="105" t="s">
        <v>23</v>
      </c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 t="s">
        <v>23</v>
      </c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 t="s">
        <v>23</v>
      </c>
      <c r="AR256" s="14"/>
      <c r="AS256" s="18"/>
      <c r="AT256" s="16">
        <v>0</v>
      </c>
      <c r="AU256" s="18">
        <f t="shared" si="87"/>
        <v>0</v>
      </c>
      <c r="AV256" s="15" t="s">
        <v>23</v>
      </c>
      <c r="AX256" s="14"/>
      <c r="AY256" s="18"/>
      <c r="AZ256" s="16">
        <v>0</v>
      </c>
      <c r="BA256" s="18">
        <f t="shared" si="88"/>
        <v>0</v>
      </c>
      <c r="BB256" s="15" t="s">
        <v>23</v>
      </c>
      <c r="BD256" s="14"/>
      <c r="BE256" s="18"/>
      <c r="BF256" s="16">
        <v>0</v>
      </c>
      <c r="BG256" s="18">
        <f t="shared" si="89"/>
        <v>0</v>
      </c>
      <c r="BH256" s="15" t="s">
        <v>23</v>
      </c>
      <c r="BJ256" s="86">
        <v>0</v>
      </c>
      <c r="BK256" s="90" t="s">
        <v>23</v>
      </c>
      <c r="BL256" s="24" t="s">
        <v>23</v>
      </c>
      <c r="BM256" s="24"/>
      <c r="BN256" s="24"/>
      <c r="BO256" s="24"/>
      <c r="BP256" s="24"/>
      <c r="BQ256" s="126"/>
    </row>
    <row r="257" spans="1:69" ht="16.8" customHeight="1" x14ac:dyDescent="0.35">
      <c r="A257" s="15"/>
      <c r="B257" s="15"/>
      <c r="C257" s="15" t="s">
        <v>190</v>
      </c>
      <c r="D257" s="16"/>
      <c r="E257" s="16"/>
      <c r="F257" s="16"/>
      <c r="G257" s="16">
        <v>0</v>
      </c>
      <c r="H257" s="16" t="s">
        <v>23</v>
      </c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 t="s">
        <v>23</v>
      </c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 t="s">
        <v>23</v>
      </c>
      <c r="AR257" s="14"/>
      <c r="AS257" s="18"/>
      <c r="AT257" s="16">
        <v>0</v>
      </c>
      <c r="AU257" s="18">
        <f t="shared" si="87"/>
        <v>0</v>
      </c>
      <c r="AV257" s="15" t="s">
        <v>23</v>
      </c>
      <c r="AX257" s="14"/>
      <c r="AY257" s="18"/>
      <c r="AZ257" s="16">
        <v>0</v>
      </c>
      <c r="BA257" s="18">
        <f t="shared" si="88"/>
        <v>0</v>
      </c>
      <c r="BB257" s="15" t="s">
        <v>23</v>
      </c>
      <c r="BD257" s="14"/>
      <c r="BE257" s="18"/>
      <c r="BF257" s="16">
        <v>0</v>
      </c>
      <c r="BG257" s="18">
        <f t="shared" si="89"/>
        <v>0</v>
      </c>
      <c r="BH257" s="15" t="s">
        <v>23</v>
      </c>
      <c r="BJ257" s="86">
        <v>0</v>
      </c>
      <c r="BK257" s="90" t="s">
        <v>23</v>
      </c>
      <c r="BL257" s="24"/>
      <c r="BM257" s="24"/>
      <c r="BN257" s="24"/>
      <c r="BO257" s="24"/>
      <c r="BP257" s="24"/>
      <c r="BQ257" s="126"/>
    </row>
    <row r="258" spans="1:69" ht="16.8" customHeight="1" x14ac:dyDescent="0.35">
      <c r="A258" s="15"/>
      <c r="B258" s="15"/>
      <c r="C258" s="15" t="s">
        <v>56</v>
      </c>
      <c r="D258" s="16">
        <f>SUM(G250:G257)+E253+E254+E255+E256+E257</f>
        <v>0</v>
      </c>
      <c r="E258" s="16"/>
      <c r="F258" s="16"/>
      <c r="G258" s="16"/>
      <c r="H258" s="16" t="s">
        <v>23</v>
      </c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 t="s">
        <v>23</v>
      </c>
      <c r="W258" s="14"/>
      <c r="X258" s="18"/>
      <c r="Y258" s="16">
        <v>0</v>
      </c>
      <c r="Z258" s="18">
        <f t="shared" si="85"/>
        <v>78385.319999999992</v>
      </c>
      <c r="AA258" s="15" t="s">
        <v>23</v>
      </c>
      <c r="AB258" s="24"/>
      <c r="AC258" s="15" t="s">
        <v>23</v>
      </c>
      <c r="AD258" s="25"/>
      <c r="AE258" s="62" t="s">
        <v>23</v>
      </c>
      <c r="AF258" s="63" t="s">
        <v>23</v>
      </c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 t="s">
        <v>23</v>
      </c>
      <c r="AR258" s="14"/>
      <c r="AS258" s="18"/>
      <c r="AT258" s="16">
        <v>0</v>
      </c>
      <c r="AU258" s="18">
        <f t="shared" si="87"/>
        <v>0</v>
      </c>
      <c r="AV258" s="15" t="s">
        <v>23</v>
      </c>
      <c r="AX258" s="14"/>
      <c r="AY258" s="18"/>
      <c r="AZ258" s="16">
        <v>0</v>
      </c>
      <c r="BA258" s="18">
        <f t="shared" si="88"/>
        <v>0</v>
      </c>
      <c r="BB258" s="15" t="s">
        <v>23</v>
      </c>
      <c r="BD258" s="14"/>
      <c r="BE258" s="18"/>
      <c r="BF258" s="16">
        <v>0</v>
      </c>
      <c r="BG258" s="18">
        <f t="shared" si="89"/>
        <v>0</v>
      </c>
      <c r="BH258" s="15" t="s">
        <v>23</v>
      </c>
      <c r="BJ258" s="86">
        <v>0</v>
      </c>
      <c r="BK258" s="90" t="s">
        <v>23</v>
      </c>
      <c r="BL258" s="24" t="s">
        <v>23</v>
      </c>
      <c r="BM258" s="24"/>
      <c r="BN258" s="24"/>
      <c r="BO258" s="24"/>
      <c r="BP258" s="24"/>
      <c r="BQ258" s="126"/>
    </row>
    <row r="259" spans="1:69" ht="16.8" customHeight="1" x14ac:dyDescent="0.35">
      <c r="A259" s="15"/>
      <c r="B259" s="15"/>
      <c r="C259" s="15" t="s">
        <v>57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191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 t="s">
        <v>23</v>
      </c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 t="s">
        <v>23</v>
      </c>
      <c r="AD259" s="25"/>
      <c r="AE259" s="62" t="s">
        <v>23</v>
      </c>
      <c r="AF259" s="63" t="s">
        <v>23</v>
      </c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 t="s">
        <v>23</v>
      </c>
      <c r="AR259" s="14"/>
      <c r="AS259" s="18"/>
      <c r="AT259" s="16">
        <v>0</v>
      </c>
      <c r="AU259" s="18">
        <f t="shared" si="87"/>
        <v>0</v>
      </c>
      <c r="AV259" s="15" t="s">
        <v>23</v>
      </c>
      <c r="AX259" s="14"/>
      <c r="AY259" s="18"/>
      <c r="AZ259" s="16">
        <v>0</v>
      </c>
      <c r="BA259" s="18">
        <f t="shared" si="88"/>
        <v>0</v>
      </c>
      <c r="BB259" s="15" t="s">
        <v>23</v>
      </c>
      <c r="BD259" s="14"/>
      <c r="BE259" s="18"/>
      <c r="BF259" s="16">
        <v>0</v>
      </c>
      <c r="BG259" s="18">
        <f t="shared" si="89"/>
        <v>0</v>
      </c>
      <c r="BH259" s="15" t="s">
        <v>23</v>
      </c>
      <c r="BJ259" s="86">
        <v>0</v>
      </c>
      <c r="BK259" s="90" t="s">
        <v>23</v>
      </c>
      <c r="BL259" s="24"/>
      <c r="BM259" s="24"/>
      <c r="BN259" s="24"/>
      <c r="BO259" s="24"/>
      <c r="BP259" s="24"/>
      <c r="BQ259" s="126"/>
    </row>
    <row r="260" spans="1:69" ht="16.8" customHeight="1" x14ac:dyDescent="0.35">
      <c r="A260" s="15"/>
      <c r="B260" s="15"/>
      <c r="C260" s="15" t="s">
        <v>58</v>
      </c>
      <c r="D260" s="16">
        <f>E259+G259</f>
        <v>0</v>
      </c>
      <c r="E260" s="16"/>
      <c r="F260" s="16"/>
      <c r="G260" s="16"/>
      <c r="H260" s="16" t="s">
        <v>23</v>
      </c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 t="s">
        <v>23</v>
      </c>
      <c r="W260" s="14"/>
      <c r="X260" s="18"/>
      <c r="Y260" s="16">
        <v>0</v>
      </c>
      <c r="Z260" s="18">
        <f t="shared" si="85"/>
        <v>78385.319999999992</v>
      </c>
      <c r="AA260" s="15" t="s">
        <v>23</v>
      </c>
      <c r="AB260" s="24"/>
      <c r="AC260" s="64" t="s">
        <v>146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 t="s">
        <v>23</v>
      </c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 t="s">
        <v>23</v>
      </c>
      <c r="AR260" s="14"/>
      <c r="AS260" s="18"/>
      <c r="AT260" s="16">
        <v>0</v>
      </c>
      <c r="AU260" s="18">
        <f t="shared" si="87"/>
        <v>0</v>
      </c>
      <c r="AV260" s="15" t="s">
        <v>23</v>
      </c>
      <c r="AX260" s="14"/>
      <c r="AY260" s="18"/>
      <c r="AZ260" s="16">
        <v>0</v>
      </c>
      <c r="BA260" s="18">
        <f t="shared" si="88"/>
        <v>0</v>
      </c>
      <c r="BB260" s="15" t="s">
        <v>23</v>
      </c>
      <c r="BD260" s="14"/>
      <c r="BE260" s="18"/>
      <c r="BF260" s="16">
        <v>0</v>
      </c>
      <c r="BG260" s="18">
        <f t="shared" si="89"/>
        <v>0</v>
      </c>
      <c r="BH260" s="15" t="s">
        <v>23</v>
      </c>
      <c r="BJ260" s="86"/>
      <c r="BK260" s="86"/>
      <c r="BL260" s="24" t="s">
        <v>23</v>
      </c>
      <c r="BM260" s="24"/>
      <c r="BN260" s="24"/>
      <c r="BO260" s="24"/>
      <c r="BP260" s="24"/>
      <c r="BQ260" s="126"/>
    </row>
    <row r="261" spans="1:69" ht="16.8" customHeight="1" x14ac:dyDescent="0.35">
      <c r="A261" s="15"/>
      <c r="B261" s="15"/>
      <c r="C261" s="15" t="s">
        <v>59</v>
      </c>
      <c r="D261" s="16" t="s">
        <v>23</v>
      </c>
      <c r="E261" s="16"/>
      <c r="F261" s="16"/>
      <c r="G261" s="16">
        <v>0</v>
      </c>
      <c r="H261" s="16" t="s">
        <v>23</v>
      </c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 t="s">
        <v>23</v>
      </c>
      <c r="BM261" s="24"/>
      <c r="BN261" s="24"/>
      <c r="BO261" s="24"/>
      <c r="BP261" s="24"/>
      <c r="BQ261" s="126"/>
    </row>
    <row r="262" spans="1:69" ht="16.8" customHeight="1" x14ac:dyDescent="0.35">
      <c r="A262" s="15"/>
      <c r="B262" s="15"/>
      <c r="C262" s="15" t="s">
        <v>147</v>
      </c>
      <c r="D262" s="16"/>
      <c r="E262" s="16"/>
      <c r="F262" s="16"/>
      <c r="G262" s="16">
        <v>0</v>
      </c>
      <c r="H262" s="16" t="s">
        <v>23</v>
      </c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 t="s">
        <v>23</v>
      </c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 t="s">
        <v>23</v>
      </c>
      <c r="AR262" s="14"/>
      <c r="AS262" s="18"/>
      <c r="AT262" s="16">
        <v>0</v>
      </c>
      <c r="AU262" s="18">
        <f t="shared" si="87"/>
        <v>0</v>
      </c>
      <c r="AV262" s="15" t="s">
        <v>23</v>
      </c>
      <c r="AX262" s="14"/>
      <c r="AY262" s="18"/>
      <c r="AZ262" s="16">
        <v>0</v>
      </c>
      <c r="BA262" s="18">
        <f t="shared" si="88"/>
        <v>0</v>
      </c>
      <c r="BB262" s="15" t="s">
        <v>23</v>
      </c>
      <c r="BD262" s="14"/>
      <c r="BE262" s="18"/>
      <c r="BF262" s="16">
        <v>0</v>
      </c>
      <c r="BG262" s="18">
        <f t="shared" si="89"/>
        <v>0</v>
      </c>
      <c r="BH262" s="15" t="s">
        <v>23</v>
      </c>
      <c r="BJ262" s="86"/>
      <c r="BK262" s="86"/>
      <c r="BL262" s="24" t="s">
        <v>23</v>
      </c>
      <c r="BM262" s="24"/>
      <c r="BN262" s="24"/>
      <c r="BO262" s="24"/>
      <c r="BP262" s="24"/>
      <c r="BQ262" s="126"/>
    </row>
    <row r="263" spans="1:69" ht="16.8" customHeight="1" x14ac:dyDescent="0.35">
      <c r="A263" s="15"/>
      <c r="B263" s="15"/>
      <c r="C263" s="15" t="s">
        <v>61</v>
      </c>
      <c r="D263" s="16">
        <f>SUM(G262:G263)</f>
        <v>0</v>
      </c>
      <c r="E263" s="16">
        <v>0</v>
      </c>
      <c r="F263" s="16"/>
      <c r="G263" s="16">
        <v>0</v>
      </c>
      <c r="H263" s="16" t="s">
        <v>23</v>
      </c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 t="s">
        <v>23</v>
      </c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 t="s">
        <v>23</v>
      </c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 t="s">
        <v>23</v>
      </c>
      <c r="AR263" s="14"/>
      <c r="AS263" s="18"/>
      <c r="AT263" s="16">
        <v>0</v>
      </c>
      <c r="AU263" s="18">
        <f t="shared" si="87"/>
        <v>0</v>
      </c>
      <c r="AV263" s="15" t="s">
        <v>23</v>
      </c>
      <c r="AX263" s="14"/>
      <c r="AY263" s="18"/>
      <c r="AZ263" s="16">
        <v>0</v>
      </c>
      <c r="BA263" s="18">
        <f t="shared" si="88"/>
        <v>0</v>
      </c>
      <c r="BB263" s="15" t="s">
        <v>23</v>
      </c>
      <c r="BD263" s="14"/>
      <c r="BE263" s="18"/>
      <c r="BF263" s="16">
        <v>0</v>
      </c>
      <c r="BG263" s="18">
        <f t="shared" si="89"/>
        <v>0</v>
      </c>
      <c r="BH263" s="15" t="s">
        <v>23</v>
      </c>
      <c r="BJ263" s="86"/>
      <c r="BK263" s="86"/>
      <c r="BL263" s="24" t="s">
        <v>23</v>
      </c>
      <c r="BM263" s="24"/>
      <c r="BN263" s="24"/>
      <c r="BO263" s="24"/>
      <c r="BP263" s="24"/>
      <c r="BQ263" s="126"/>
    </row>
    <row r="264" spans="1:69" ht="16.8" customHeight="1" x14ac:dyDescent="0.35">
      <c r="A264" s="15"/>
      <c r="B264" s="15"/>
      <c r="C264" s="28" t="s">
        <v>210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 t="s">
        <v>23</v>
      </c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 t="s">
        <v>23</v>
      </c>
      <c r="BD264" s="14"/>
      <c r="BE264" s="18"/>
      <c r="BF264" s="16">
        <v>0</v>
      </c>
      <c r="BG264" s="18">
        <f t="shared" si="89"/>
        <v>0</v>
      </c>
      <c r="BH264" s="15" t="s">
        <v>23</v>
      </c>
      <c r="BJ264" s="86"/>
      <c r="BK264" s="86"/>
      <c r="BL264" s="24" t="s">
        <v>23</v>
      </c>
      <c r="BM264" s="24"/>
      <c r="BN264" s="24"/>
      <c r="BO264" s="24"/>
      <c r="BP264" s="24"/>
      <c r="BQ264" s="126"/>
    </row>
    <row r="265" spans="1:69" ht="16.8" customHeight="1" x14ac:dyDescent="0.35">
      <c r="A265" s="15"/>
      <c r="B265" s="15"/>
      <c r="C265" s="15" t="s">
        <v>23</v>
      </c>
      <c r="D265" s="16"/>
      <c r="E265" s="16"/>
      <c r="F265" s="16" t="s">
        <v>23</v>
      </c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 t="str">
        <f t="shared" si="93"/>
        <v/>
      </c>
      <c r="W265" s="14"/>
      <c r="X265" s="18"/>
      <c r="Y265" s="16">
        <v>0</v>
      </c>
      <c r="Z265" s="18">
        <f t="shared" si="85"/>
        <v>78381.069999999992</v>
      </c>
      <c r="AA265" s="15" t="s">
        <v>23</v>
      </c>
      <c r="AB265" s="24"/>
      <c r="AC265" s="15" t="str">
        <f t="shared" si="94"/>
        <v/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 t="s">
        <v>23</v>
      </c>
      <c r="AR265" s="14"/>
      <c r="AS265" s="18"/>
      <c r="AT265" s="16">
        <v>0</v>
      </c>
      <c r="AU265" s="18">
        <f t="shared" si="87"/>
        <v>0</v>
      </c>
      <c r="AV265" s="15" t="s">
        <v>23</v>
      </c>
      <c r="AX265" s="14"/>
      <c r="AY265" s="18"/>
      <c r="AZ265" s="16">
        <v>0</v>
      </c>
      <c r="BA265" s="18">
        <f t="shared" si="88"/>
        <v>0</v>
      </c>
      <c r="BB265" s="15" t="s">
        <v>23</v>
      </c>
      <c r="BD265" s="14"/>
      <c r="BE265" s="18"/>
      <c r="BF265" s="16">
        <v>0</v>
      </c>
      <c r="BG265" s="18">
        <f t="shared" si="89"/>
        <v>0</v>
      </c>
      <c r="BH265" s="15" t="s">
        <v>23</v>
      </c>
      <c r="BJ265" s="86"/>
      <c r="BK265" s="86"/>
      <c r="BL265" s="24"/>
      <c r="BM265" s="24"/>
      <c r="BN265" s="24"/>
      <c r="BO265" s="24"/>
      <c r="BP265" s="24"/>
      <c r="BQ265" s="126"/>
    </row>
    <row r="266" spans="1:69" ht="16.8" customHeight="1" x14ac:dyDescent="0.35">
      <c r="A266" s="15"/>
      <c r="B266" s="15"/>
      <c r="C266" s="28" t="s">
        <v>63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 t="s">
        <v>23</v>
      </c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 t="s">
        <v>23</v>
      </c>
      <c r="AR266" s="14"/>
      <c r="AS266" s="18"/>
      <c r="AT266" s="16">
        <v>0</v>
      </c>
      <c r="AU266" s="18">
        <f t="shared" si="87"/>
        <v>0</v>
      </c>
      <c r="AV266" s="15" t="s">
        <v>23</v>
      </c>
      <c r="AX266" s="14"/>
      <c r="AY266" s="18"/>
      <c r="AZ266" s="16">
        <v>0</v>
      </c>
      <c r="BA266" s="18">
        <f t="shared" si="88"/>
        <v>0</v>
      </c>
      <c r="BB266" s="15" t="s">
        <v>23</v>
      </c>
      <c r="BD266" s="14"/>
      <c r="BE266" s="18"/>
      <c r="BF266" s="16">
        <v>0</v>
      </c>
      <c r="BG266" s="18">
        <f t="shared" si="89"/>
        <v>0</v>
      </c>
      <c r="BH266" s="15" t="s">
        <v>23</v>
      </c>
      <c r="BJ266" s="86"/>
      <c r="BK266" s="86"/>
      <c r="BL266" s="24"/>
      <c r="BM266" s="24"/>
      <c r="BN266" s="24"/>
      <c r="BO266" s="24"/>
      <c r="BP266" s="24"/>
      <c r="BQ266" s="126"/>
    </row>
    <row r="267" spans="1:69" ht="16.8" customHeight="1" x14ac:dyDescent="0.35">
      <c r="A267" s="15"/>
      <c r="B267" s="15"/>
      <c r="C267" s="15" t="s">
        <v>64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 t="s">
        <v>23</v>
      </c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 t="s">
        <v>23</v>
      </c>
      <c r="AR267" s="14"/>
      <c r="AS267" s="18"/>
      <c r="AT267" s="16">
        <v>0</v>
      </c>
      <c r="AU267" s="18">
        <f t="shared" si="87"/>
        <v>0</v>
      </c>
      <c r="AV267" s="15" t="s">
        <v>23</v>
      </c>
      <c r="AX267" s="14"/>
      <c r="AY267" s="18"/>
      <c r="AZ267" s="16">
        <v>0</v>
      </c>
      <c r="BA267" s="18">
        <f t="shared" si="88"/>
        <v>0</v>
      </c>
      <c r="BB267" s="15" t="s">
        <v>23</v>
      </c>
      <c r="BD267" s="14"/>
      <c r="BE267" s="18"/>
      <c r="BF267" s="16">
        <v>0</v>
      </c>
      <c r="BG267" s="18">
        <f t="shared" si="89"/>
        <v>0</v>
      </c>
      <c r="BH267" s="15" t="s">
        <v>23</v>
      </c>
      <c r="BJ267" s="86"/>
      <c r="BK267" s="86"/>
      <c r="BL267" s="24" t="s">
        <v>23</v>
      </c>
      <c r="BM267" s="24"/>
      <c r="BN267" s="24"/>
      <c r="BO267" s="24"/>
      <c r="BP267" s="24"/>
      <c r="BQ267" s="126"/>
    </row>
    <row r="268" spans="1:69" ht="16.8" customHeight="1" x14ac:dyDescent="0.35">
      <c r="A268" s="15"/>
      <c r="B268" s="15"/>
      <c r="C268" s="15" t="s">
        <v>51</v>
      </c>
      <c r="D268" s="16"/>
      <c r="E268" s="16"/>
      <c r="F268" s="16"/>
      <c r="G268" s="16">
        <v>0</v>
      </c>
      <c r="H268" s="16"/>
      <c r="I268" s="4"/>
      <c r="J268" s="14"/>
      <c r="K268" s="17" t="s">
        <v>65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 t="s">
        <v>23</v>
      </c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 t="s">
        <v>23</v>
      </c>
      <c r="AR268" s="14"/>
      <c r="AS268" s="18"/>
      <c r="AT268" s="16">
        <v>0</v>
      </c>
      <c r="AU268" s="18">
        <f t="shared" si="87"/>
        <v>0</v>
      </c>
      <c r="AV268" s="15" t="s">
        <v>23</v>
      </c>
      <c r="AX268" s="14"/>
      <c r="AY268" s="18"/>
      <c r="AZ268" s="16">
        <v>0</v>
      </c>
      <c r="BA268" s="18">
        <f t="shared" si="88"/>
        <v>0</v>
      </c>
      <c r="BB268" s="15" t="s">
        <v>23</v>
      </c>
      <c r="BD268" s="14"/>
      <c r="BE268" s="18"/>
      <c r="BF268" s="16">
        <v>0</v>
      </c>
      <c r="BG268" s="18">
        <f t="shared" si="89"/>
        <v>0</v>
      </c>
      <c r="BH268" s="15" t="s">
        <v>23</v>
      </c>
      <c r="BJ268" s="86"/>
      <c r="BK268" s="86"/>
      <c r="BL268" s="24"/>
      <c r="BM268" s="24"/>
      <c r="BN268" s="24"/>
      <c r="BO268" s="24"/>
      <c r="BP268" s="24"/>
      <c r="BQ268" s="126"/>
    </row>
    <row r="269" spans="1:69" ht="16.8" customHeight="1" x14ac:dyDescent="0.35">
      <c r="A269" s="15"/>
      <c r="B269" s="15"/>
      <c r="C269" s="28" t="s">
        <v>66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 t="s">
        <v>23</v>
      </c>
      <c r="L269" s="16"/>
      <c r="M269" s="16"/>
      <c r="N269" s="16" t="s">
        <v>67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 t="s">
        <v>23</v>
      </c>
      <c r="AR269" s="14"/>
      <c r="AS269" s="18"/>
      <c r="AT269" s="16"/>
      <c r="AU269" s="18">
        <f t="shared" si="87"/>
        <v>0</v>
      </c>
      <c r="AV269" s="15" t="s">
        <v>23</v>
      </c>
      <c r="AX269" s="14"/>
      <c r="AY269" s="18"/>
      <c r="AZ269" s="16"/>
      <c r="BA269" s="18">
        <f t="shared" si="88"/>
        <v>0</v>
      </c>
      <c r="BB269" s="15" t="s">
        <v>23</v>
      </c>
      <c r="BD269" s="14"/>
      <c r="BE269" s="18"/>
      <c r="BF269" s="16"/>
      <c r="BG269" s="18">
        <f t="shared" si="89"/>
        <v>0</v>
      </c>
      <c r="BH269" s="15" t="s">
        <v>23</v>
      </c>
      <c r="BJ269" s="86"/>
      <c r="BK269" s="86"/>
      <c r="BL269" s="24"/>
      <c r="BM269" s="24"/>
      <c r="BN269" s="24"/>
      <c r="BO269" s="24"/>
      <c r="BP269" s="24"/>
      <c r="BQ269" s="126"/>
    </row>
    <row r="270" spans="1:69" ht="16.8" customHeight="1" x14ac:dyDescent="0.35">
      <c r="A270" s="15"/>
      <c r="B270" s="66"/>
      <c r="C270" s="15" t="s">
        <v>149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211</v>
      </c>
      <c r="L270" s="16"/>
      <c r="M270" s="16">
        <v>2778.71</v>
      </c>
      <c r="N270" s="16" t="s">
        <v>69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 t="s">
        <v>23</v>
      </c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 t="s">
        <v>23</v>
      </c>
      <c r="AR270" s="14"/>
      <c r="AS270" s="18"/>
      <c r="AT270" s="16">
        <v>0</v>
      </c>
      <c r="AU270" s="18">
        <f t="shared" si="87"/>
        <v>0</v>
      </c>
      <c r="AV270" s="15" t="s">
        <v>23</v>
      </c>
      <c r="AX270" s="14"/>
      <c r="AY270" s="18"/>
      <c r="AZ270" s="16">
        <v>0</v>
      </c>
      <c r="BA270" s="18">
        <f t="shared" si="88"/>
        <v>0</v>
      </c>
      <c r="BB270" s="15" t="s">
        <v>23</v>
      </c>
      <c r="BD270" s="14"/>
      <c r="BE270" s="18"/>
      <c r="BF270" s="16">
        <v>0</v>
      </c>
      <c r="BG270" s="18">
        <f t="shared" si="89"/>
        <v>0</v>
      </c>
      <c r="BH270" s="15" t="s">
        <v>23</v>
      </c>
      <c r="BJ270" s="86"/>
      <c r="BK270" s="86"/>
      <c r="BL270" s="24"/>
      <c r="BM270" s="24"/>
      <c r="BN270" s="24"/>
      <c r="BO270" s="24"/>
      <c r="BP270" s="24"/>
      <c r="BQ270" s="126"/>
    </row>
    <row r="271" spans="1:69" ht="16.8" customHeight="1" x14ac:dyDescent="0.35">
      <c r="A271" s="15"/>
      <c r="B271" s="15"/>
      <c r="C271" s="15" t="s">
        <v>151</v>
      </c>
      <c r="D271" s="16"/>
      <c r="E271" s="16">
        <v>0</v>
      </c>
      <c r="F271" s="16"/>
      <c r="G271" s="16">
        <v>0</v>
      </c>
      <c r="H271" s="16"/>
      <c r="I271" s="4"/>
      <c r="J271" s="14" t="s">
        <v>23</v>
      </c>
      <c r="K271" s="17" t="s">
        <v>23</v>
      </c>
      <c r="L271" s="16"/>
      <c r="M271" s="16">
        <v>0</v>
      </c>
      <c r="N271" s="16" t="s">
        <v>71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 t="s">
        <v>23</v>
      </c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 t="s">
        <v>23</v>
      </c>
      <c r="AR271" s="14"/>
      <c r="AS271" s="18"/>
      <c r="AT271" s="16">
        <v>0</v>
      </c>
      <c r="AU271" s="18">
        <f t="shared" si="87"/>
        <v>0</v>
      </c>
      <c r="AV271" s="15" t="s">
        <v>23</v>
      </c>
      <c r="AX271" s="14"/>
      <c r="AY271" s="18"/>
      <c r="AZ271" s="16">
        <v>0</v>
      </c>
      <c r="BA271" s="18">
        <f t="shared" si="88"/>
        <v>0</v>
      </c>
      <c r="BB271" s="15" t="s">
        <v>23</v>
      </c>
      <c r="BD271" s="14"/>
      <c r="BE271" s="18"/>
      <c r="BF271" s="16">
        <v>0</v>
      </c>
      <c r="BG271" s="18">
        <f t="shared" si="89"/>
        <v>0</v>
      </c>
      <c r="BH271" s="15" t="s">
        <v>23</v>
      </c>
      <c r="BJ271" s="86"/>
      <c r="BK271" s="86"/>
      <c r="BL271" s="24"/>
      <c r="BM271" s="24"/>
      <c r="BN271" s="24"/>
      <c r="BO271" s="24"/>
      <c r="BP271" s="24"/>
      <c r="BQ271" s="126"/>
    </row>
    <row r="272" spans="1:69" ht="16.8" customHeight="1" x14ac:dyDescent="0.35">
      <c r="A272" s="15"/>
      <c r="B272" s="15"/>
      <c r="C272" s="15" t="s">
        <v>153</v>
      </c>
      <c r="D272" s="16" t="s">
        <v>23</v>
      </c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73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6"/>
    </row>
    <row r="273" spans="1:69" ht="16.8" customHeight="1" x14ac:dyDescent="0.35">
      <c r="A273" s="15"/>
      <c r="B273" s="15"/>
      <c r="C273" s="15" t="s">
        <v>154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75</v>
      </c>
      <c r="L273" s="3">
        <f>SUM(L246:L272)</f>
        <v>17719.109999999997</v>
      </c>
      <c r="M273" s="3">
        <f>SUM(M246:M272)</f>
        <v>4808.3899999999994</v>
      </c>
      <c r="N273" s="16" t="s">
        <v>76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 t="s">
        <v>23</v>
      </c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 t="s">
        <v>23</v>
      </c>
      <c r="AR273" s="14"/>
      <c r="AS273" s="18"/>
      <c r="AT273" s="16">
        <v>0</v>
      </c>
      <c r="AU273" s="18">
        <f t="shared" si="87"/>
        <v>0</v>
      </c>
      <c r="AV273" s="15" t="s">
        <v>23</v>
      </c>
      <c r="AX273" s="14"/>
      <c r="AY273" s="18"/>
      <c r="AZ273" s="16">
        <v>0</v>
      </c>
      <c r="BA273" s="18">
        <f t="shared" si="88"/>
        <v>0</v>
      </c>
      <c r="BB273" s="15" t="s">
        <v>23</v>
      </c>
      <c r="BD273" s="14"/>
      <c r="BE273" s="18"/>
      <c r="BF273" s="16">
        <v>0</v>
      </c>
      <c r="BG273" s="18">
        <f t="shared" si="89"/>
        <v>0</v>
      </c>
      <c r="BH273" s="15" t="s">
        <v>23</v>
      </c>
      <c r="BJ273" s="86"/>
      <c r="BK273" s="86"/>
      <c r="BL273" s="24"/>
      <c r="BM273" s="24"/>
      <c r="BN273" s="24"/>
      <c r="BO273" s="24"/>
      <c r="BP273" s="24"/>
      <c r="BQ273" s="126"/>
    </row>
    <row r="274" spans="1:69" ht="16.8" customHeight="1" x14ac:dyDescent="0.35">
      <c r="A274" s="15"/>
      <c r="B274" s="15"/>
      <c r="C274" s="15" t="s">
        <v>77</v>
      </c>
      <c r="D274" s="16"/>
      <c r="E274" s="16"/>
      <c r="F274" s="16"/>
      <c r="G274" s="16">
        <v>0</v>
      </c>
      <c r="H274" s="16"/>
      <c r="I274" s="4"/>
      <c r="J274" s="14"/>
      <c r="K274" s="6" t="s">
        <v>33</v>
      </c>
      <c r="L274" s="3">
        <f>L214</f>
        <v>322023.67</v>
      </c>
      <c r="M274" s="3">
        <f>M214</f>
        <v>247622.22</v>
      </c>
      <c r="N274" s="16" t="s">
        <v>78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 t="s">
        <v>23</v>
      </c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 t="s">
        <v>23</v>
      </c>
      <c r="AR274" s="14"/>
      <c r="AS274" s="18"/>
      <c r="AT274" s="16">
        <v>0</v>
      </c>
      <c r="AU274" s="18">
        <f t="shared" si="87"/>
        <v>0</v>
      </c>
      <c r="AV274" s="15" t="s">
        <v>23</v>
      </c>
      <c r="AX274" s="14"/>
      <c r="AY274" s="18"/>
      <c r="AZ274" s="16">
        <v>0</v>
      </c>
      <c r="BA274" s="18">
        <f t="shared" si="88"/>
        <v>0</v>
      </c>
      <c r="BB274" s="15" t="s">
        <v>23</v>
      </c>
      <c r="BD274" s="14"/>
      <c r="BE274" s="18"/>
      <c r="BF274" s="16">
        <v>0</v>
      </c>
      <c r="BG274" s="18">
        <f t="shared" si="89"/>
        <v>0</v>
      </c>
      <c r="BH274" s="15" t="s">
        <v>23</v>
      </c>
      <c r="BJ274" s="86"/>
      <c r="BK274" s="86"/>
      <c r="BL274" s="24"/>
      <c r="BM274" s="24"/>
      <c r="BN274" s="24"/>
      <c r="BO274" s="24"/>
      <c r="BP274" s="24"/>
      <c r="BQ274" s="126"/>
    </row>
    <row r="275" spans="1:69" ht="16.8" customHeight="1" thickBot="1" x14ac:dyDescent="0.4">
      <c r="A275" s="15"/>
      <c r="B275" s="15"/>
      <c r="C275" s="15" t="s">
        <v>79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80</v>
      </c>
      <c r="L275" s="3">
        <f>L273+L274</f>
        <v>339742.77999999997</v>
      </c>
      <c r="M275" s="3">
        <f>M273+M274</f>
        <v>252430.61</v>
      </c>
      <c r="N275" s="16" t="s">
        <v>81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 t="s">
        <v>23</v>
      </c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6"/>
    </row>
    <row r="276" spans="1:69" ht="16.8" customHeight="1" thickTop="1" thickBot="1" x14ac:dyDescent="0.4">
      <c r="A276" s="15"/>
      <c r="B276" s="15"/>
      <c r="C276" s="15" t="s">
        <v>82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83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 t="s">
        <v>23</v>
      </c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 t="s">
        <v>23</v>
      </c>
      <c r="AR276" s="14"/>
      <c r="AS276" s="18"/>
      <c r="AT276" s="16">
        <v>0</v>
      </c>
      <c r="AU276" s="18">
        <f t="shared" si="87"/>
        <v>0</v>
      </c>
      <c r="AV276" s="15" t="s">
        <v>23</v>
      </c>
      <c r="AX276" s="14"/>
      <c r="AY276" s="18"/>
      <c r="AZ276" s="16">
        <v>0</v>
      </c>
      <c r="BA276" s="18">
        <f t="shared" si="88"/>
        <v>0</v>
      </c>
      <c r="BB276" s="15" t="s">
        <v>23</v>
      </c>
      <c r="BD276" s="14"/>
      <c r="BE276" s="18"/>
      <c r="BF276" s="16">
        <v>0</v>
      </c>
      <c r="BG276" s="18">
        <f t="shared" si="89"/>
        <v>0</v>
      </c>
      <c r="BH276" s="15" t="s">
        <v>23</v>
      </c>
      <c r="BJ276" s="86"/>
      <c r="BK276" s="86"/>
      <c r="BL276" s="24"/>
      <c r="BM276" s="24"/>
      <c r="BN276" s="24"/>
      <c r="BO276" s="24"/>
      <c r="BP276" s="24"/>
      <c r="BQ276" s="126"/>
    </row>
    <row r="277" spans="1:69" ht="16.8" customHeight="1" thickTop="1" thickBot="1" x14ac:dyDescent="0.4">
      <c r="A277" s="15"/>
      <c r="B277" s="15"/>
      <c r="C277" s="15" t="s">
        <v>84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85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 t="s">
        <v>23</v>
      </c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 t="s">
        <v>23</v>
      </c>
      <c r="AR277" s="14"/>
      <c r="AS277" s="18"/>
      <c r="AT277" s="16">
        <v>0</v>
      </c>
      <c r="AU277" s="18">
        <f t="shared" si="87"/>
        <v>0</v>
      </c>
      <c r="AV277" s="15" t="s">
        <v>23</v>
      </c>
      <c r="AX277" s="14"/>
      <c r="AY277" s="18"/>
      <c r="AZ277" s="16">
        <v>0</v>
      </c>
      <c r="BA277" s="18">
        <f t="shared" si="88"/>
        <v>0</v>
      </c>
      <c r="BB277" s="15" t="s">
        <v>23</v>
      </c>
      <c r="BD277" s="14"/>
      <c r="BE277" s="18"/>
      <c r="BF277" s="16">
        <v>0</v>
      </c>
      <c r="BG277" s="18">
        <f t="shared" si="89"/>
        <v>0</v>
      </c>
      <c r="BH277" s="15" t="s">
        <v>23</v>
      </c>
      <c r="BJ277" s="86"/>
      <c r="BK277" s="86"/>
      <c r="BL277" s="24"/>
      <c r="BM277" s="24"/>
      <c r="BN277" s="24"/>
      <c r="BO277" s="24"/>
      <c r="BP277" s="24"/>
      <c r="BQ277" s="126"/>
    </row>
    <row r="278" spans="1:69" ht="16.8" customHeight="1" thickTop="1" x14ac:dyDescent="0.35">
      <c r="A278" s="15"/>
      <c r="B278" s="15"/>
      <c r="C278" s="15" t="s">
        <v>86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87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 t="s">
        <v>23</v>
      </c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 t="s">
        <v>23</v>
      </c>
      <c r="AR278" s="14"/>
      <c r="AS278" s="18"/>
      <c r="AT278" s="16">
        <v>0</v>
      </c>
      <c r="AU278" s="18">
        <f t="shared" si="87"/>
        <v>0</v>
      </c>
      <c r="AV278" s="15" t="s">
        <v>23</v>
      </c>
      <c r="AX278" s="14"/>
      <c r="AY278" s="18"/>
      <c r="AZ278" s="16">
        <v>0</v>
      </c>
      <c r="BA278" s="18">
        <f t="shared" si="88"/>
        <v>0</v>
      </c>
      <c r="BB278" s="15" t="s">
        <v>23</v>
      </c>
      <c r="BD278" s="14"/>
      <c r="BE278" s="18"/>
      <c r="BF278" s="16">
        <v>0</v>
      </c>
      <c r="BG278" s="18">
        <f t="shared" si="89"/>
        <v>0</v>
      </c>
      <c r="BH278" s="15" t="s">
        <v>23</v>
      </c>
      <c r="BJ278" s="86"/>
      <c r="BK278" s="86"/>
      <c r="BL278" s="24"/>
      <c r="BM278" s="24"/>
      <c r="BN278" s="24"/>
      <c r="BO278" s="24"/>
      <c r="BP278" s="24"/>
      <c r="BQ278" s="126"/>
    </row>
    <row r="279" spans="1:69" ht="16.8" customHeight="1" x14ac:dyDescent="0.35">
      <c r="A279" s="15"/>
      <c r="B279" s="15"/>
      <c r="C279" s="15" t="s">
        <v>88</v>
      </c>
      <c r="D279" s="16"/>
      <c r="E279" s="16"/>
      <c r="F279" s="16"/>
      <c r="G279" s="16">
        <v>0</v>
      </c>
      <c r="H279" s="16"/>
      <c r="I279" s="4"/>
      <c r="J279" s="14"/>
      <c r="K279" s="6" t="s">
        <v>89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10" si="100">(X279-Y279)+Z278</f>
        <v>78381.069999999992</v>
      </c>
      <c r="AA279" s="15" t="s">
        <v>23</v>
      </c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 t="s">
        <v>23</v>
      </c>
      <c r="AR279" s="14"/>
      <c r="AS279" s="18"/>
      <c r="AT279" s="16">
        <v>0</v>
      </c>
      <c r="AU279" s="18">
        <f t="shared" ref="AU279:AU310" si="102">(AS279-AT279)+AU278</f>
        <v>0</v>
      </c>
      <c r="AV279" s="15" t="s">
        <v>23</v>
      </c>
      <c r="AX279" s="14"/>
      <c r="AY279" s="18"/>
      <c r="AZ279" s="16">
        <v>0</v>
      </c>
      <c r="BA279" s="18">
        <f t="shared" ref="BA279:BA310" si="103">(AY279-AZ279)+BA278</f>
        <v>0</v>
      </c>
      <c r="BB279" s="15" t="s">
        <v>23</v>
      </c>
      <c r="BD279" s="14"/>
      <c r="BE279" s="18"/>
      <c r="BF279" s="16">
        <v>0</v>
      </c>
      <c r="BG279" s="18">
        <f t="shared" ref="BG279:BG310" si="104">(BE279-BF279)+BG278</f>
        <v>0</v>
      </c>
      <c r="BH279" s="15" t="s">
        <v>23</v>
      </c>
      <c r="BJ279" s="86"/>
      <c r="BK279" s="86"/>
      <c r="BL279" s="24"/>
      <c r="BM279" s="24"/>
      <c r="BN279" s="24"/>
      <c r="BO279" s="24"/>
      <c r="BP279" s="24"/>
      <c r="BQ279" s="126"/>
    </row>
    <row r="280" spans="1:69" ht="16.8" customHeight="1" x14ac:dyDescent="0.35">
      <c r="A280" s="15"/>
      <c r="B280" s="15"/>
      <c r="C280" s="15" t="s">
        <v>212</v>
      </c>
      <c r="D280" s="16"/>
      <c r="E280" s="16"/>
      <c r="F280" s="16"/>
      <c r="G280" s="16">
        <v>0</v>
      </c>
      <c r="H280" s="16"/>
      <c r="I280" s="4"/>
      <c r="J280" s="14"/>
      <c r="K280" s="6" t="s">
        <v>91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 t="s">
        <v>23</v>
      </c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 t="s">
        <v>23</v>
      </c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 t="s">
        <v>23</v>
      </c>
      <c r="AR280" s="14"/>
      <c r="AS280" s="18"/>
      <c r="AT280" s="16">
        <v>0</v>
      </c>
      <c r="AU280" s="18">
        <f t="shared" si="102"/>
        <v>0</v>
      </c>
      <c r="AV280" s="15" t="s">
        <v>23</v>
      </c>
      <c r="AX280" s="14"/>
      <c r="AY280" s="18"/>
      <c r="AZ280" s="16">
        <v>0</v>
      </c>
      <c r="BA280" s="18">
        <f t="shared" si="103"/>
        <v>0</v>
      </c>
      <c r="BB280" s="15" t="s">
        <v>23</v>
      </c>
      <c r="BD280" s="14"/>
      <c r="BE280" s="18"/>
      <c r="BF280" s="16">
        <v>0</v>
      </c>
      <c r="BG280" s="18">
        <f t="shared" si="104"/>
        <v>0</v>
      </c>
      <c r="BH280" s="15" t="s">
        <v>23</v>
      </c>
      <c r="BJ280" s="86"/>
      <c r="BK280" s="86"/>
      <c r="BL280" s="24"/>
      <c r="BM280" s="24"/>
      <c r="BN280" s="24"/>
      <c r="BO280" s="24"/>
      <c r="BP280" s="24"/>
      <c r="BQ280" s="126"/>
    </row>
    <row r="281" spans="1:69" ht="16.8" customHeight="1" x14ac:dyDescent="0.35">
      <c r="A281" s="15"/>
      <c r="B281" s="15"/>
      <c r="C281" s="15" t="s">
        <v>92</v>
      </c>
      <c r="D281" s="16"/>
      <c r="E281" s="16"/>
      <c r="F281" s="16"/>
      <c r="G281" s="16">
        <v>0</v>
      </c>
      <c r="H281" s="16"/>
      <c r="I281" s="4"/>
      <c r="J281" s="14"/>
      <c r="K281" s="6" t="s">
        <v>93</v>
      </c>
      <c r="L281" s="3"/>
      <c r="M281" s="46" t="s">
        <v>94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 t="s">
        <v>23</v>
      </c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 t="s">
        <v>23</v>
      </c>
      <c r="AR281" s="14"/>
      <c r="AS281" s="18"/>
      <c r="AT281" s="16">
        <v>0</v>
      </c>
      <c r="AU281" s="18">
        <f t="shared" si="102"/>
        <v>0</v>
      </c>
      <c r="AV281" s="15" t="s">
        <v>23</v>
      </c>
      <c r="AX281" s="14"/>
      <c r="AY281" s="18"/>
      <c r="AZ281" s="16">
        <v>0</v>
      </c>
      <c r="BA281" s="18">
        <f t="shared" si="103"/>
        <v>0</v>
      </c>
      <c r="BB281" s="15" t="s">
        <v>23</v>
      </c>
      <c r="BD281" s="14"/>
      <c r="BE281" s="18"/>
      <c r="BF281" s="16">
        <v>0</v>
      </c>
      <c r="BG281" s="18">
        <f t="shared" si="104"/>
        <v>0</v>
      </c>
      <c r="BH281" s="15" t="s">
        <v>23</v>
      </c>
      <c r="BJ281" s="86"/>
      <c r="BK281" s="86"/>
      <c r="BL281" s="24"/>
      <c r="BM281" s="24"/>
      <c r="BN281" s="24"/>
      <c r="BO281" s="24"/>
      <c r="BP281" s="24"/>
      <c r="BQ281" s="126"/>
    </row>
    <row r="282" spans="1:69" ht="16.8" customHeight="1" x14ac:dyDescent="0.35">
      <c r="A282" s="15"/>
      <c r="B282" s="15"/>
      <c r="C282" s="15" t="s">
        <v>95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96</v>
      </c>
      <c r="L282" s="50">
        <v>114.5</v>
      </c>
      <c r="M282" s="16" t="s">
        <v>27</v>
      </c>
      <c r="N282" s="16" t="s">
        <v>28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6"/>
    </row>
    <row r="283" spans="1:69" ht="16.8" customHeight="1" x14ac:dyDescent="0.35">
      <c r="A283" s="15"/>
      <c r="B283" s="15"/>
      <c r="C283" s="15" t="s">
        <v>97</v>
      </c>
      <c r="D283" s="16"/>
      <c r="E283" s="16"/>
      <c r="F283" s="16"/>
      <c r="G283" s="16">
        <v>0</v>
      </c>
      <c r="H283" s="16"/>
      <c r="I283" s="4"/>
      <c r="J283" s="14"/>
      <c r="K283" s="16" t="s">
        <v>205</v>
      </c>
      <c r="L283" s="16">
        <v>0.5</v>
      </c>
      <c r="M283" s="30" t="s">
        <v>99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6"/>
    </row>
    <row r="284" spans="1:69" ht="16.8" customHeight="1" x14ac:dyDescent="0.35">
      <c r="A284" s="15"/>
      <c r="B284" s="15"/>
      <c r="C284" s="15" t="s">
        <v>213</v>
      </c>
      <c r="D284" s="16"/>
      <c r="E284" s="16"/>
      <c r="F284" s="16"/>
      <c r="G284" s="16">
        <v>272</v>
      </c>
      <c r="H284" s="16"/>
      <c r="I284" s="4"/>
      <c r="J284" s="14"/>
      <c r="K284" s="25" t="s">
        <v>23</v>
      </c>
      <c r="L284" s="83">
        <v>0</v>
      </c>
      <c r="M284" s="16" t="s">
        <v>23</v>
      </c>
      <c r="N284" s="73">
        <v>0</v>
      </c>
      <c r="O284" s="16"/>
      <c r="P284" s="18" t="s">
        <v>23</v>
      </c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 t="s">
        <v>23</v>
      </c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 t="s">
        <v>23</v>
      </c>
      <c r="AR284" s="14"/>
      <c r="AS284" s="18"/>
      <c r="AT284" s="16">
        <v>0</v>
      </c>
      <c r="AU284" s="18">
        <f t="shared" si="102"/>
        <v>0</v>
      </c>
      <c r="AV284" s="15" t="s">
        <v>23</v>
      </c>
      <c r="AX284" s="14"/>
      <c r="AY284" s="18"/>
      <c r="AZ284" s="16">
        <v>0</v>
      </c>
      <c r="BA284" s="18">
        <f t="shared" si="103"/>
        <v>0</v>
      </c>
      <c r="BB284" s="15" t="s">
        <v>23</v>
      </c>
      <c r="BD284" s="14"/>
      <c r="BE284" s="18"/>
      <c r="BF284" s="16">
        <v>0</v>
      </c>
      <c r="BG284" s="18">
        <f t="shared" si="104"/>
        <v>0</v>
      </c>
      <c r="BH284" s="15" t="s">
        <v>23</v>
      </c>
      <c r="BJ284" s="86"/>
      <c r="BK284" s="86"/>
      <c r="BL284" s="24"/>
      <c r="BM284" s="24"/>
      <c r="BN284" s="24"/>
      <c r="BO284" s="24"/>
      <c r="BP284" s="24"/>
      <c r="BQ284" s="126"/>
    </row>
    <row r="285" spans="1:69" ht="16.8" customHeight="1" x14ac:dyDescent="0.35">
      <c r="A285" s="15"/>
      <c r="B285" s="15"/>
      <c r="C285" s="64" t="s">
        <v>157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214</v>
      </c>
      <c r="L285" s="73">
        <v>1089.5</v>
      </c>
      <c r="M285" s="16" t="s">
        <v>23</v>
      </c>
      <c r="N285" s="16">
        <v>0</v>
      </c>
      <c r="O285" s="16" t="s">
        <v>23</v>
      </c>
      <c r="P285" s="18" t="s">
        <v>23</v>
      </c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6"/>
    </row>
    <row r="286" spans="1:69" ht="16.8" customHeight="1" x14ac:dyDescent="0.35">
      <c r="A286" s="15"/>
      <c r="B286" s="15"/>
      <c r="C286" s="15" t="s">
        <v>104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215</v>
      </c>
      <c r="L286" s="73">
        <v>204</v>
      </c>
      <c r="M286" s="30" t="s">
        <v>23</v>
      </c>
      <c r="N286" s="30">
        <v>0</v>
      </c>
      <c r="O286" s="16" t="s">
        <v>23</v>
      </c>
      <c r="P286" s="18" t="s">
        <v>23</v>
      </c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195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6"/>
    </row>
    <row r="287" spans="1:69" ht="16.8" customHeight="1" x14ac:dyDescent="0.35">
      <c r="A287" s="15"/>
      <c r="B287" s="15"/>
      <c r="C287" s="47" t="s">
        <v>158</v>
      </c>
      <c r="D287" s="16"/>
      <c r="E287" s="16"/>
      <c r="F287" s="1">
        <v>0</v>
      </c>
      <c r="G287" s="16">
        <v>0</v>
      </c>
      <c r="H287" s="16"/>
      <c r="I287" s="4" t="s">
        <v>23</v>
      </c>
      <c r="J287" s="14"/>
      <c r="K287" s="30" t="s">
        <v>216</v>
      </c>
      <c r="L287" s="30">
        <v>0.01</v>
      </c>
      <c r="M287" s="16" t="s">
        <v>23</v>
      </c>
      <c r="N287" s="16">
        <v>0</v>
      </c>
      <c r="O287" s="16" t="s">
        <v>23</v>
      </c>
      <c r="P287" s="18" t="s">
        <v>23</v>
      </c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 t="s">
        <v>23</v>
      </c>
      <c r="AB287" s="24"/>
      <c r="AC287" s="64" t="s">
        <v>159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 t="s">
        <v>23</v>
      </c>
      <c r="AR287" s="14"/>
      <c r="AS287" s="18"/>
      <c r="AT287" s="16">
        <v>0</v>
      </c>
      <c r="AU287" s="18">
        <f t="shared" si="102"/>
        <v>0</v>
      </c>
      <c r="AV287" s="15" t="s">
        <v>23</v>
      </c>
      <c r="AX287" s="14"/>
      <c r="AY287" s="18"/>
      <c r="AZ287" s="16">
        <v>0</v>
      </c>
      <c r="BA287" s="18">
        <f t="shared" si="103"/>
        <v>0</v>
      </c>
      <c r="BB287" s="15" t="s">
        <v>23</v>
      </c>
      <c r="BD287" s="14"/>
      <c r="BE287" s="18"/>
      <c r="BF287" s="16">
        <v>0</v>
      </c>
      <c r="BG287" s="18">
        <f t="shared" si="104"/>
        <v>0</v>
      </c>
      <c r="BH287" s="15" t="s">
        <v>23</v>
      </c>
      <c r="BJ287" s="86"/>
      <c r="BK287" s="86"/>
      <c r="BL287" s="24"/>
      <c r="BM287" s="24"/>
      <c r="BN287" s="24"/>
      <c r="BO287" s="24"/>
      <c r="BP287" s="24"/>
      <c r="BQ287" s="126"/>
    </row>
    <row r="288" spans="1:69" ht="16.8" customHeight="1" x14ac:dyDescent="0.35">
      <c r="A288" s="15"/>
      <c r="B288" s="15"/>
      <c r="C288" s="15" t="s">
        <v>108</v>
      </c>
      <c r="D288" s="16"/>
      <c r="E288" s="16"/>
      <c r="F288" s="16"/>
      <c r="G288" s="16">
        <v>0</v>
      </c>
      <c r="H288" s="16"/>
      <c r="I288" s="4" t="s">
        <v>23</v>
      </c>
      <c r="J288" s="14"/>
      <c r="K288" s="30" t="s">
        <v>109</v>
      </c>
      <c r="L288" s="73">
        <v>7.0000000000000007E-2</v>
      </c>
      <c r="M288" s="50" t="s">
        <v>23</v>
      </c>
      <c r="N288" s="50">
        <v>0</v>
      </c>
      <c r="O288" s="16" t="s">
        <v>23</v>
      </c>
      <c r="P288" s="18" t="s">
        <v>23</v>
      </c>
      <c r="Q288" s="14"/>
      <c r="R288" s="18"/>
      <c r="S288" s="16">
        <f>G288</f>
        <v>0</v>
      </c>
      <c r="T288" s="18">
        <f t="shared" si="99"/>
        <v>53712.479999999989</v>
      </c>
      <c r="U288" s="15" t="s">
        <v>110</v>
      </c>
      <c r="W288" s="14"/>
      <c r="X288" s="18"/>
      <c r="Y288" s="16">
        <v>0</v>
      </c>
      <c r="Z288" s="18">
        <f t="shared" si="100"/>
        <v>78381.069999999992</v>
      </c>
      <c r="AA288" s="15" t="s">
        <v>23</v>
      </c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 t="s">
        <v>23</v>
      </c>
      <c r="AR288" s="14"/>
      <c r="AS288" s="18">
        <v>0</v>
      </c>
      <c r="AT288" s="16">
        <v>0</v>
      </c>
      <c r="AU288" s="18">
        <f t="shared" si="102"/>
        <v>0</v>
      </c>
      <c r="AV288" s="15" t="s">
        <v>23</v>
      </c>
      <c r="AX288" s="14"/>
      <c r="AY288" s="18">
        <v>0</v>
      </c>
      <c r="AZ288" s="16">
        <v>0</v>
      </c>
      <c r="BA288" s="18">
        <f t="shared" si="103"/>
        <v>0</v>
      </c>
      <c r="BB288" s="15" t="s">
        <v>23</v>
      </c>
      <c r="BD288" s="14"/>
      <c r="BE288" s="18">
        <v>0</v>
      </c>
      <c r="BF288" s="16">
        <v>0</v>
      </c>
      <c r="BG288" s="18">
        <f t="shared" si="104"/>
        <v>0</v>
      </c>
      <c r="BH288" s="15" t="s">
        <v>23</v>
      </c>
      <c r="BJ288" s="86"/>
      <c r="BK288" s="86"/>
      <c r="BL288" s="24"/>
      <c r="BM288" s="24"/>
      <c r="BN288" s="24"/>
      <c r="BO288" s="24"/>
      <c r="BP288" s="24"/>
      <c r="BQ288" s="126"/>
    </row>
    <row r="289" spans="1:69" ht="16.8" customHeight="1" x14ac:dyDescent="0.35">
      <c r="A289" s="15"/>
      <c r="B289" s="15"/>
      <c r="C289" s="15" t="s">
        <v>217</v>
      </c>
      <c r="D289" s="16"/>
      <c r="E289" s="16"/>
      <c r="F289" s="16">
        <v>0</v>
      </c>
      <c r="G289" s="16">
        <v>1300</v>
      </c>
      <c r="H289" s="16"/>
      <c r="I289" s="4" t="s">
        <v>23</v>
      </c>
      <c r="J289" s="14"/>
      <c r="K289" s="16" t="s">
        <v>23</v>
      </c>
      <c r="L289" s="16">
        <v>0</v>
      </c>
      <c r="M289" s="16" t="s">
        <v>23</v>
      </c>
      <c r="N289" s="16">
        <v>0</v>
      </c>
      <c r="O289" s="16"/>
      <c r="P289" s="18" t="s">
        <v>23</v>
      </c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 t="s">
        <v>23</v>
      </c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 t="s">
        <v>23</v>
      </c>
      <c r="AR289" s="14"/>
      <c r="AS289" s="18">
        <v>0</v>
      </c>
      <c r="AT289" s="16">
        <v>0</v>
      </c>
      <c r="AU289" s="18">
        <f t="shared" si="102"/>
        <v>0</v>
      </c>
      <c r="AV289" s="15" t="s">
        <v>23</v>
      </c>
      <c r="AX289" s="14"/>
      <c r="AY289" s="18">
        <v>0</v>
      </c>
      <c r="AZ289" s="16">
        <v>0</v>
      </c>
      <c r="BA289" s="18">
        <f t="shared" si="103"/>
        <v>0</v>
      </c>
      <c r="BB289" s="15" t="s">
        <v>23</v>
      </c>
      <c r="BD289" s="14"/>
      <c r="BE289" s="18">
        <v>0</v>
      </c>
      <c r="BF289" s="16">
        <v>0</v>
      </c>
      <c r="BG289" s="18">
        <f t="shared" si="104"/>
        <v>0</v>
      </c>
      <c r="BH289" s="15" t="s">
        <v>23</v>
      </c>
      <c r="BJ289" s="86"/>
      <c r="BK289" s="86"/>
      <c r="BL289" s="24"/>
      <c r="BM289" s="24"/>
      <c r="BN289" s="24"/>
      <c r="BO289" s="24"/>
      <c r="BP289" s="24"/>
      <c r="BQ289" s="126"/>
    </row>
    <row r="290" spans="1:69" ht="16.8" customHeight="1" x14ac:dyDescent="0.35">
      <c r="A290" s="15"/>
      <c r="B290" s="15"/>
      <c r="C290" s="15" t="s">
        <v>218</v>
      </c>
      <c r="D290" s="16"/>
      <c r="E290" s="16"/>
      <c r="F290" s="16">
        <v>0</v>
      </c>
      <c r="G290" s="16">
        <v>650</v>
      </c>
      <c r="H290" s="16"/>
      <c r="I290" s="4" t="s">
        <v>23</v>
      </c>
      <c r="J290" s="14"/>
      <c r="K290" s="16" t="s">
        <v>23</v>
      </c>
      <c r="L290" s="16">
        <v>0</v>
      </c>
      <c r="M290" s="16" t="s">
        <v>23</v>
      </c>
      <c r="N290" s="16">
        <v>0</v>
      </c>
      <c r="O290" s="16"/>
      <c r="P290" s="18" t="s">
        <v>23</v>
      </c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 t="s">
        <v>23</v>
      </c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 t="s">
        <v>23</v>
      </c>
      <c r="AR290" s="14"/>
      <c r="AS290" s="18">
        <v>0</v>
      </c>
      <c r="AT290" s="16"/>
      <c r="AU290" s="18">
        <f t="shared" si="102"/>
        <v>0</v>
      </c>
      <c r="AV290" s="15" t="s">
        <v>23</v>
      </c>
      <c r="AX290" s="14"/>
      <c r="AY290" s="18">
        <v>0</v>
      </c>
      <c r="AZ290" s="16"/>
      <c r="BA290" s="18">
        <f t="shared" si="103"/>
        <v>0</v>
      </c>
      <c r="BB290" s="15" t="s">
        <v>23</v>
      </c>
      <c r="BD290" s="14"/>
      <c r="BE290" s="18">
        <v>0</v>
      </c>
      <c r="BF290" s="16"/>
      <c r="BG290" s="18">
        <f t="shared" si="104"/>
        <v>0</v>
      </c>
      <c r="BH290" s="15" t="s">
        <v>23</v>
      </c>
      <c r="BJ290" s="86"/>
      <c r="BK290" s="86"/>
      <c r="BL290" s="24"/>
      <c r="BM290" s="24"/>
      <c r="BN290" s="24"/>
      <c r="BO290" s="24"/>
      <c r="BP290" s="24"/>
      <c r="BQ290" s="126"/>
    </row>
    <row r="291" spans="1:69" ht="16.8" customHeight="1" x14ac:dyDescent="0.35">
      <c r="A291" s="15" t="s">
        <v>23</v>
      </c>
      <c r="B291" s="15"/>
      <c r="C291" s="15" t="s">
        <v>219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114</v>
      </c>
      <c r="L291" s="16">
        <v>100</v>
      </c>
      <c r="M291" s="16" t="s">
        <v>23</v>
      </c>
      <c r="N291" s="16">
        <v>0</v>
      </c>
      <c r="O291" s="16"/>
      <c r="P291" s="18" t="s">
        <v>23</v>
      </c>
      <c r="Q291" s="14"/>
      <c r="R291" s="18">
        <v>0</v>
      </c>
      <c r="S291" s="16">
        <v>0</v>
      </c>
      <c r="T291" s="18">
        <f t="shared" si="99"/>
        <v>51762.479999999989</v>
      </c>
      <c r="U291" s="15" t="s">
        <v>23</v>
      </c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 t="s">
        <v>23</v>
      </c>
      <c r="AD291" s="25"/>
      <c r="AE291" s="62" t="s">
        <v>23</v>
      </c>
      <c r="AF291" s="63" t="s">
        <v>23</v>
      </c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 t="s">
        <v>23</v>
      </c>
      <c r="AR291" s="14"/>
      <c r="AS291" s="18">
        <v>0</v>
      </c>
      <c r="AT291" s="16"/>
      <c r="AU291" s="18">
        <f t="shared" si="102"/>
        <v>0</v>
      </c>
      <c r="AV291" s="15" t="s">
        <v>23</v>
      </c>
      <c r="AX291" s="14"/>
      <c r="AY291" s="18">
        <v>0</v>
      </c>
      <c r="AZ291" s="16"/>
      <c r="BA291" s="18">
        <f t="shared" si="103"/>
        <v>0</v>
      </c>
      <c r="BB291" s="15" t="s">
        <v>23</v>
      </c>
      <c r="BD291" s="14"/>
      <c r="BE291" s="18">
        <v>0</v>
      </c>
      <c r="BF291" s="16"/>
      <c r="BG291" s="18">
        <f t="shared" si="104"/>
        <v>0</v>
      </c>
      <c r="BH291" s="15" t="s">
        <v>23</v>
      </c>
      <c r="BJ291" s="86"/>
      <c r="BK291" s="86"/>
      <c r="BL291" s="24"/>
      <c r="BM291" s="24"/>
      <c r="BN291" s="24"/>
      <c r="BO291" s="24"/>
      <c r="BP291" s="24"/>
      <c r="BQ291" s="126"/>
    </row>
    <row r="292" spans="1:69" ht="16.8" customHeight="1" x14ac:dyDescent="0.35">
      <c r="A292" s="15"/>
      <c r="B292" s="15" t="s">
        <v>23</v>
      </c>
      <c r="C292" s="15" t="s">
        <v>220</v>
      </c>
      <c r="D292" s="16"/>
      <c r="E292" s="16" t="s">
        <v>23</v>
      </c>
      <c r="F292" s="16">
        <v>0</v>
      </c>
      <c r="G292" s="16"/>
      <c r="H292" s="16">
        <v>0</v>
      </c>
      <c r="I292" s="4"/>
      <c r="J292" s="14" t="s">
        <v>23</v>
      </c>
      <c r="K292" s="3" t="s">
        <v>116</v>
      </c>
      <c r="L292" s="16">
        <v>100</v>
      </c>
      <c r="M292" s="16" t="s">
        <v>23</v>
      </c>
      <c r="N292" s="16">
        <v>0</v>
      </c>
      <c r="O292" s="16"/>
      <c r="P292" s="18" t="s">
        <v>23</v>
      </c>
      <c r="Q292" s="14"/>
      <c r="R292" s="18">
        <v>0</v>
      </c>
      <c r="S292" s="16">
        <v>0</v>
      </c>
      <c r="T292" s="18">
        <f t="shared" si="99"/>
        <v>51762.479999999989</v>
      </c>
      <c r="U292" s="15" t="s">
        <v>23</v>
      </c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 t="s">
        <v>23</v>
      </c>
      <c r="AD292" s="25"/>
      <c r="AE292" s="62" t="s">
        <v>23</v>
      </c>
      <c r="AF292" s="63" t="s">
        <v>23</v>
      </c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 t="s">
        <v>23</v>
      </c>
      <c r="AR292" s="14"/>
      <c r="AS292" s="18">
        <v>0</v>
      </c>
      <c r="AT292" s="16"/>
      <c r="AU292" s="18">
        <f t="shared" si="102"/>
        <v>0</v>
      </c>
      <c r="AV292" s="15" t="s">
        <v>23</v>
      </c>
      <c r="AX292" s="14"/>
      <c r="AY292" s="18">
        <v>0</v>
      </c>
      <c r="AZ292" s="16"/>
      <c r="BA292" s="18">
        <f t="shared" si="103"/>
        <v>0</v>
      </c>
      <c r="BB292" s="15" t="s">
        <v>23</v>
      </c>
      <c r="BD292" s="14"/>
      <c r="BE292" s="18">
        <v>0</v>
      </c>
      <c r="BF292" s="16"/>
      <c r="BG292" s="18">
        <f t="shared" si="104"/>
        <v>0</v>
      </c>
      <c r="BH292" s="15" t="s">
        <v>23</v>
      </c>
      <c r="BJ292" s="86"/>
      <c r="BK292" s="86"/>
      <c r="BL292" s="24"/>
      <c r="BM292" s="24"/>
      <c r="BN292" s="24"/>
      <c r="BO292" s="24"/>
      <c r="BP292" s="24"/>
      <c r="BQ292" s="126"/>
    </row>
    <row r="293" spans="1:69" ht="16.8" customHeight="1" x14ac:dyDescent="0.35">
      <c r="A293" s="15" t="s">
        <v>23</v>
      </c>
      <c r="B293" s="15"/>
      <c r="C293" s="15" t="s">
        <v>221</v>
      </c>
      <c r="D293" s="16"/>
      <c r="E293" s="16" t="s">
        <v>23</v>
      </c>
      <c r="F293" s="16">
        <v>0</v>
      </c>
      <c r="G293" s="16"/>
      <c r="H293" s="16"/>
      <c r="I293" s="4"/>
      <c r="J293" s="14"/>
      <c r="K293" s="16" t="s">
        <v>118</v>
      </c>
      <c r="L293" s="16">
        <v>-9</v>
      </c>
      <c r="M293" s="16" t="s">
        <v>23</v>
      </c>
      <c r="N293" s="16">
        <v>0</v>
      </c>
      <c r="O293" s="16"/>
      <c r="P293" s="18" t="s">
        <v>23</v>
      </c>
      <c r="Q293" s="14"/>
      <c r="R293" s="18">
        <v>0</v>
      </c>
      <c r="S293" s="16">
        <v>0</v>
      </c>
      <c r="T293" s="18">
        <f t="shared" si="99"/>
        <v>51762.479999999989</v>
      </c>
      <c r="U293" s="15" t="s">
        <v>23</v>
      </c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 t="s">
        <v>23</v>
      </c>
      <c r="AD293" s="25"/>
      <c r="AE293" s="62" t="s">
        <v>23</v>
      </c>
      <c r="AF293" s="63" t="s">
        <v>23</v>
      </c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 t="s">
        <v>23</v>
      </c>
      <c r="AR293" s="14"/>
      <c r="AS293" s="18">
        <v>0</v>
      </c>
      <c r="AT293" s="16"/>
      <c r="AU293" s="18">
        <f t="shared" si="102"/>
        <v>0</v>
      </c>
      <c r="AV293" s="15" t="s">
        <v>23</v>
      </c>
      <c r="AX293" s="14"/>
      <c r="AY293" s="18">
        <v>0</v>
      </c>
      <c r="AZ293" s="16"/>
      <c r="BA293" s="18">
        <f t="shared" si="103"/>
        <v>0</v>
      </c>
      <c r="BB293" s="15" t="s">
        <v>23</v>
      </c>
      <c r="BD293" s="14"/>
      <c r="BE293" s="18">
        <v>0</v>
      </c>
      <c r="BF293" s="16"/>
      <c r="BG293" s="18">
        <f t="shared" si="104"/>
        <v>0</v>
      </c>
      <c r="BH293" s="15" t="s">
        <v>23</v>
      </c>
      <c r="BJ293" s="86"/>
      <c r="BK293" s="86"/>
      <c r="BL293" s="24"/>
      <c r="BM293" s="24"/>
      <c r="BN293" s="24"/>
      <c r="BO293" s="24"/>
      <c r="BP293" s="24"/>
      <c r="BQ293" s="126"/>
    </row>
    <row r="294" spans="1:69" ht="16.8" customHeight="1" x14ac:dyDescent="0.35">
      <c r="A294" s="15"/>
      <c r="B294" s="15"/>
      <c r="C294" s="15" t="s">
        <v>115</v>
      </c>
      <c r="D294" s="16"/>
      <c r="E294" s="16" t="s">
        <v>23</v>
      </c>
      <c r="F294" s="16">
        <v>0</v>
      </c>
      <c r="G294" s="16">
        <v>0</v>
      </c>
      <c r="H294" s="16"/>
      <c r="I294" s="4"/>
      <c r="J294" s="14"/>
      <c r="K294" s="17" t="s">
        <v>69</v>
      </c>
      <c r="L294" s="51">
        <f>AI303</f>
        <v>0</v>
      </c>
      <c r="M294" s="16"/>
      <c r="N294" s="16"/>
      <c r="O294" s="16"/>
      <c r="P294" s="18" t="s">
        <v>23</v>
      </c>
      <c r="Q294" s="14"/>
      <c r="R294" s="18">
        <v>0</v>
      </c>
      <c r="S294" s="16">
        <v>0</v>
      </c>
      <c r="T294" s="18">
        <f t="shared" si="99"/>
        <v>51762.479999999989</v>
      </c>
      <c r="U294" s="15" t="s">
        <v>23</v>
      </c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 t="s">
        <v>23</v>
      </c>
      <c r="AD294" s="25"/>
      <c r="AE294" s="62" t="s">
        <v>23</v>
      </c>
      <c r="AF294" s="63" t="s">
        <v>23</v>
      </c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 t="s">
        <v>23</v>
      </c>
      <c r="AR294" s="14"/>
      <c r="AS294" s="18">
        <v>0</v>
      </c>
      <c r="AT294" s="16"/>
      <c r="AU294" s="18">
        <f t="shared" si="102"/>
        <v>0</v>
      </c>
      <c r="AV294" s="15" t="s">
        <v>23</v>
      </c>
      <c r="AX294" s="14"/>
      <c r="AY294" s="18">
        <v>0</v>
      </c>
      <c r="AZ294" s="16"/>
      <c r="BA294" s="18">
        <f t="shared" si="103"/>
        <v>0</v>
      </c>
      <c r="BB294" s="15" t="s">
        <v>23</v>
      </c>
      <c r="BD294" s="14"/>
      <c r="BE294" s="18">
        <v>0</v>
      </c>
      <c r="BF294" s="16"/>
      <c r="BG294" s="18">
        <f t="shared" si="104"/>
        <v>0</v>
      </c>
      <c r="BH294" s="15" t="s">
        <v>23</v>
      </c>
      <c r="BJ294" s="86"/>
      <c r="BK294" s="86"/>
      <c r="BL294" s="24"/>
      <c r="BM294" s="24"/>
      <c r="BN294" s="24"/>
      <c r="BO294" s="24"/>
      <c r="BP294" s="24"/>
      <c r="BQ294" s="126"/>
    </row>
    <row r="295" spans="1:69" ht="16.8" customHeight="1" x14ac:dyDescent="0.35">
      <c r="A295" s="15"/>
      <c r="B295" s="15"/>
      <c r="C295" s="68" t="s">
        <v>115</v>
      </c>
      <c r="D295" s="16"/>
      <c r="E295" s="16"/>
      <c r="F295" s="16">
        <v>0</v>
      </c>
      <c r="G295" s="16"/>
      <c r="H295" s="16"/>
      <c r="I295" s="4"/>
      <c r="J295" s="14"/>
      <c r="K295" s="17" t="s">
        <v>119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 t="s">
        <v>23</v>
      </c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 t="s">
        <v>23</v>
      </c>
      <c r="AD295" s="25"/>
      <c r="AE295" s="62" t="s">
        <v>23</v>
      </c>
      <c r="AF295" s="63" t="s">
        <v>23</v>
      </c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 t="s">
        <v>23</v>
      </c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 t="s">
        <v>23</v>
      </c>
      <c r="BD295" s="14"/>
      <c r="BE295" s="18">
        <v>0</v>
      </c>
      <c r="BF295" s="16"/>
      <c r="BG295" s="18">
        <f t="shared" si="104"/>
        <v>0</v>
      </c>
      <c r="BH295" s="15" t="s">
        <v>23</v>
      </c>
      <c r="BJ295" s="86"/>
      <c r="BK295" s="86"/>
      <c r="BL295" s="24"/>
      <c r="BM295" s="24"/>
      <c r="BN295" s="24"/>
      <c r="BO295" s="24"/>
      <c r="BP295" s="24"/>
      <c r="BQ295" s="126"/>
    </row>
    <row r="296" spans="1:69" ht="16.8" customHeight="1" x14ac:dyDescent="0.35">
      <c r="A296" s="15"/>
      <c r="B296" s="15"/>
      <c r="C296" s="15" t="s">
        <v>178</v>
      </c>
      <c r="D296" s="16"/>
      <c r="E296" s="16"/>
      <c r="F296" s="16">
        <f>'BONIFICI GENERALI '!B154+'BONIFICI CATTOLICA'!B154</f>
        <v>5940.1</v>
      </c>
      <c r="G296" s="85">
        <f>F286</f>
        <v>0</v>
      </c>
      <c r="H296" s="16"/>
      <c r="I296" s="4"/>
      <c r="J296" s="14"/>
      <c r="K296" s="17" t="s">
        <v>94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 t="s">
        <v>23</v>
      </c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 t="s">
        <v>23</v>
      </c>
      <c r="AD296" s="25"/>
      <c r="AE296" s="62" t="s">
        <v>23</v>
      </c>
      <c r="AF296" s="63" t="s">
        <v>23</v>
      </c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 t="s">
        <v>23</v>
      </c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 t="s">
        <v>23</v>
      </c>
      <c r="BD296" s="14"/>
      <c r="BE296" s="18">
        <v>0</v>
      </c>
      <c r="BF296" s="16"/>
      <c r="BG296" s="18">
        <f t="shared" si="104"/>
        <v>0</v>
      </c>
      <c r="BH296" s="15" t="s">
        <v>23</v>
      </c>
      <c r="BJ296" s="86"/>
      <c r="BK296" s="86"/>
      <c r="BL296" s="24"/>
      <c r="BM296" s="24"/>
      <c r="BN296" s="24"/>
      <c r="BO296" s="24"/>
      <c r="BP296" s="24"/>
      <c r="BQ296" s="126"/>
    </row>
    <row r="297" spans="1:69" ht="16.8" customHeight="1" x14ac:dyDescent="0.35">
      <c r="A297" s="15"/>
      <c r="B297" s="15"/>
      <c r="C297" s="47" t="s">
        <v>120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 t="s">
        <v>23</v>
      </c>
      <c r="N297" s="3" t="s">
        <v>23</v>
      </c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166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 t="s">
        <v>23</v>
      </c>
      <c r="AR297" s="14"/>
      <c r="AS297" s="18"/>
      <c r="AT297" s="25">
        <v>0</v>
      </c>
      <c r="AU297" s="18">
        <f t="shared" si="102"/>
        <v>0</v>
      </c>
      <c r="AV297" s="15" t="s">
        <v>23</v>
      </c>
      <c r="AX297" s="14"/>
      <c r="AY297" s="18"/>
      <c r="AZ297" s="25">
        <v>0</v>
      </c>
      <c r="BA297" s="18">
        <f t="shared" si="103"/>
        <v>0</v>
      </c>
      <c r="BB297" s="15" t="s">
        <v>23</v>
      </c>
      <c r="BD297" s="14"/>
      <c r="BE297" s="18"/>
      <c r="BF297" s="25">
        <v>0</v>
      </c>
      <c r="BG297" s="18">
        <f t="shared" si="104"/>
        <v>0</v>
      </c>
      <c r="BH297" s="15" t="s">
        <v>23</v>
      </c>
      <c r="BJ297" s="86"/>
      <c r="BK297" s="86"/>
      <c r="BL297" s="24"/>
      <c r="BM297" s="24"/>
      <c r="BN297" s="24"/>
      <c r="BO297" s="24"/>
      <c r="BP297" s="24"/>
      <c r="BQ297" s="126"/>
    </row>
    <row r="298" spans="1:69" ht="16.8" customHeight="1" x14ac:dyDescent="0.35">
      <c r="A298" s="15"/>
      <c r="B298" s="15"/>
      <c r="C298" s="15" t="s">
        <v>121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 t="s">
        <v>23</v>
      </c>
      <c r="N298" s="16" t="s">
        <v>23</v>
      </c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6"/>
    </row>
    <row r="299" spans="1:69" ht="16.8" customHeight="1" x14ac:dyDescent="0.35">
      <c r="A299" s="15" t="s">
        <v>23</v>
      </c>
      <c r="B299" s="15"/>
      <c r="C299" s="15" t="s">
        <v>222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 t="s">
        <v>23</v>
      </c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 t="s">
        <v>23</v>
      </c>
      <c r="AR299" s="14"/>
      <c r="AS299" s="18"/>
      <c r="AT299" s="16">
        <v>0</v>
      </c>
      <c r="AU299" s="18">
        <f t="shared" si="102"/>
        <v>0</v>
      </c>
      <c r="AV299" s="15" t="s">
        <v>23</v>
      </c>
      <c r="AX299" s="14"/>
      <c r="AY299" s="18"/>
      <c r="AZ299" s="16">
        <v>0</v>
      </c>
      <c r="BA299" s="18">
        <f t="shared" si="103"/>
        <v>0</v>
      </c>
      <c r="BB299" s="15" t="s">
        <v>23</v>
      </c>
      <c r="BD299" s="14"/>
      <c r="BE299" s="18"/>
      <c r="BF299" s="16">
        <v>0</v>
      </c>
      <c r="BG299" s="18">
        <f t="shared" si="104"/>
        <v>0</v>
      </c>
      <c r="BH299" s="15" t="s">
        <v>23</v>
      </c>
      <c r="BJ299" s="86"/>
      <c r="BK299" s="86"/>
      <c r="BL299" s="24"/>
      <c r="BM299" s="24"/>
      <c r="BN299" s="24"/>
      <c r="BO299" s="24"/>
      <c r="BP299" s="24"/>
      <c r="BQ299" s="126"/>
    </row>
    <row r="300" spans="1:69" ht="16.8" customHeight="1" x14ac:dyDescent="0.35">
      <c r="A300" s="15"/>
      <c r="B300" s="15"/>
      <c r="C300" s="15" t="s">
        <v>23</v>
      </c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123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 t="s">
        <v>23</v>
      </c>
      <c r="W300" s="14"/>
      <c r="X300" s="18">
        <v>0</v>
      </c>
      <c r="Y300" s="16">
        <v>0</v>
      </c>
      <c r="Z300" s="18">
        <f t="shared" si="100"/>
        <v>86234.67</v>
      </c>
      <c r="AA300" s="15" t="s">
        <v>23</v>
      </c>
      <c r="AB300" s="24"/>
      <c r="AC300" s="15" t="str">
        <f>C300</f>
        <v/>
      </c>
      <c r="AD300" s="25"/>
      <c r="AE300" s="62">
        <f>G300</f>
        <v>0</v>
      </c>
      <c r="AF300" s="63">
        <f>AE300+AF239</f>
        <v>0</v>
      </c>
      <c r="AG300" s="25"/>
      <c r="AH300" s="24" t="s">
        <v>119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 t="s">
        <v>23</v>
      </c>
      <c r="AR300" s="14"/>
      <c r="AS300" s="18"/>
      <c r="AT300" s="16">
        <v>0</v>
      </c>
      <c r="AU300" s="18">
        <f t="shared" si="102"/>
        <v>0</v>
      </c>
      <c r="AV300" s="16" t="s">
        <v>23</v>
      </c>
      <c r="AX300" s="14"/>
      <c r="AY300" s="18"/>
      <c r="AZ300" s="16">
        <v>0</v>
      </c>
      <c r="BA300" s="18">
        <f t="shared" si="103"/>
        <v>0</v>
      </c>
      <c r="BB300" s="15" t="s">
        <v>23</v>
      </c>
      <c r="BD300" s="14"/>
      <c r="BE300" s="18"/>
      <c r="BF300" s="16">
        <v>0</v>
      </c>
      <c r="BG300" s="18">
        <f t="shared" si="104"/>
        <v>0</v>
      </c>
      <c r="BH300" s="15" t="s">
        <v>23</v>
      </c>
      <c r="BJ300" s="86"/>
      <c r="BK300" s="86"/>
      <c r="BL300" s="24"/>
      <c r="BM300" s="24"/>
      <c r="BN300" s="24"/>
      <c r="BO300" s="24"/>
      <c r="BP300" s="24"/>
      <c r="BQ300" s="126"/>
    </row>
    <row r="301" spans="1:69" ht="16.8" customHeight="1" x14ac:dyDescent="0.35">
      <c r="A301" s="15"/>
      <c r="B301" s="15"/>
      <c r="C301" s="64" t="s">
        <v>223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 t="s">
        <v>23</v>
      </c>
      <c r="K301" s="6" t="s">
        <v>124</v>
      </c>
      <c r="L301" s="3">
        <f>L300-M300</f>
        <v>87312.17</v>
      </c>
      <c r="M301" s="16"/>
      <c r="N301" s="16"/>
      <c r="O301" s="16" t="s">
        <v>23</v>
      </c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199</v>
      </c>
      <c r="AD301" s="65"/>
      <c r="AE301" s="65">
        <v>0</v>
      </c>
      <c r="AF301" s="63">
        <f>SUM(AF253:AF300)</f>
        <v>13167.13</v>
      </c>
      <c r="AG301" s="25"/>
      <c r="AH301" s="24" t="s">
        <v>125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 t="s">
        <v>23</v>
      </c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6"/>
    </row>
    <row r="302" spans="1:69" ht="16.8" customHeight="1" x14ac:dyDescent="0.35">
      <c r="A302" s="15"/>
      <c r="B302" s="15"/>
      <c r="C302" s="64" t="s">
        <v>23</v>
      </c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36</v>
      </c>
      <c r="L302" s="55">
        <f>D303+E303+A303+B303+B250</f>
        <v>87312.170000000013</v>
      </c>
      <c r="M302" s="16"/>
      <c r="N302" s="16"/>
      <c r="O302" s="56" t="s">
        <v>23</v>
      </c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 t="s">
        <v>23</v>
      </c>
      <c r="AB302" s="24"/>
      <c r="AC302" s="71" t="s">
        <v>170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6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127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128</v>
      </c>
      <c r="L303" s="3">
        <f>L301-L302</f>
        <v>0</v>
      </c>
      <c r="M303" s="27" t="s">
        <v>171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129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172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200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/>
      <c r="B306" s="2" t="s">
        <v>23</v>
      </c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4" t="s">
        <v>25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V306" s="7" t="s">
        <v>23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130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173</v>
      </c>
      <c r="BK306" s="21" t="s">
        <v>0</v>
      </c>
      <c r="BL306" s="8" t="s">
        <v>35</v>
      </c>
      <c r="BM306" s="8" t="s">
        <v>0</v>
      </c>
      <c r="BN306" s="8" t="s">
        <v>41</v>
      </c>
      <c r="BO306" s="8" t="s">
        <v>174</v>
      </c>
      <c r="BP306" s="8" t="s">
        <v>0</v>
      </c>
      <c r="BQ306" s="9" t="s">
        <v>175</v>
      </c>
    </row>
    <row r="307" spans="1:69" ht="16.8" customHeight="1" x14ac:dyDescent="0.35">
      <c r="A307" s="14">
        <v>45299</v>
      </c>
      <c r="B307" s="15" t="s">
        <v>176</v>
      </c>
      <c r="C307" s="15" t="s">
        <v>177</v>
      </c>
      <c r="D307" s="16">
        <v>22296.12</v>
      </c>
      <c r="E307" s="16">
        <v>0</v>
      </c>
      <c r="F307" s="16"/>
      <c r="G307" s="16"/>
      <c r="H307" s="105"/>
      <c r="I307" s="4"/>
      <c r="J307" s="14">
        <f>A307</f>
        <v>45299</v>
      </c>
      <c r="K307" s="17" t="s">
        <v>25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26</v>
      </c>
      <c r="AD307" s="11">
        <f>N307</f>
        <v>3090.63</v>
      </c>
      <c r="AE307" s="11"/>
      <c r="AF307" s="20"/>
      <c r="AG307" s="20"/>
      <c r="AH307" s="21" t="s">
        <v>27</v>
      </c>
      <c r="AI307" s="22" t="s">
        <v>28</v>
      </c>
      <c r="AJ307" s="23" t="s">
        <v>29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178</v>
      </c>
      <c r="BM307" s="88">
        <f>BK307</f>
        <v>45299</v>
      </c>
      <c r="BN307" s="24" t="s">
        <v>178</v>
      </c>
      <c r="BO307" s="24"/>
      <c r="BP307" s="88">
        <f>BK307</f>
        <v>45299</v>
      </c>
      <c r="BQ307" s="126"/>
    </row>
    <row r="308" spans="1:69" ht="16.8" customHeight="1" x14ac:dyDescent="0.35">
      <c r="A308" s="15"/>
      <c r="B308" s="15"/>
      <c r="C308" s="15" t="s">
        <v>179</v>
      </c>
      <c r="D308" s="16">
        <v>0</v>
      </c>
      <c r="E308" s="16"/>
      <c r="F308" s="16"/>
      <c r="G308" s="16"/>
      <c r="H308" s="105" t="s">
        <v>35</v>
      </c>
      <c r="I308" s="4"/>
      <c r="J308" s="14"/>
      <c r="K308" s="17" t="s">
        <v>31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32</v>
      </c>
      <c r="AD308" s="25"/>
      <c r="AE308" s="25"/>
      <c r="AF308" s="25"/>
      <c r="AG308" s="25"/>
      <c r="AH308" s="12" t="s">
        <v>33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 t="s">
        <v>23</v>
      </c>
      <c r="BL308" s="24">
        <v>0</v>
      </c>
      <c r="BM308" s="91" t="s">
        <v>23</v>
      </c>
      <c r="BN308" s="24">
        <v>0</v>
      </c>
      <c r="BO308" s="24">
        <v>0</v>
      </c>
      <c r="BP308" s="91" t="s">
        <v>23</v>
      </c>
      <c r="BQ308" s="126"/>
    </row>
    <row r="309" spans="1:69" ht="16.8" customHeight="1" x14ac:dyDescent="0.35">
      <c r="A309" s="15"/>
      <c r="B309" s="15"/>
      <c r="C309" s="15" t="s">
        <v>180</v>
      </c>
      <c r="D309" s="16">
        <v>6581.95</v>
      </c>
      <c r="E309" s="16">
        <v>939.5</v>
      </c>
      <c r="F309" s="16" t="s">
        <v>23</v>
      </c>
      <c r="G309" s="16"/>
      <c r="H309" s="105">
        <f>D310+H248</f>
        <v>7693.49</v>
      </c>
      <c r="I309" s="4"/>
      <c r="J309" s="14"/>
      <c r="K309" s="17" t="s">
        <v>36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 t="s">
        <v>23</v>
      </c>
      <c r="BL309" s="24">
        <v>0</v>
      </c>
      <c r="BM309" s="91" t="s">
        <v>23</v>
      </c>
      <c r="BN309" s="24">
        <v>0</v>
      </c>
      <c r="BO309" s="24">
        <v>0</v>
      </c>
      <c r="BP309" s="91" t="s">
        <v>23</v>
      </c>
      <c r="BQ309" s="126"/>
    </row>
    <row r="310" spans="1:69" ht="16.8" customHeight="1" x14ac:dyDescent="0.35">
      <c r="A310" s="15" t="s">
        <v>224</v>
      </c>
      <c r="B310" s="15">
        <v>75.98</v>
      </c>
      <c r="C310" s="15" t="s">
        <v>181</v>
      </c>
      <c r="D310" s="16">
        <v>1796.9</v>
      </c>
      <c r="E310" s="16"/>
      <c r="F310" s="16"/>
      <c r="G310" s="16"/>
      <c r="H310" s="105" t="s">
        <v>41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 t="s">
        <v>23</v>
      </c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 t="s">
        <v>23</v>
      </c>
      <c r="BL310" s="24">
        <v>0</v>
      </c>
      <c r="BM310" s="91" t="s">
        <v>23</v>
      </c>
      <c r="BN310" s="24">
        <v>0</v>
      </c>
      <c r="BO310" s="24">
        <v>0</v>
      </c>
      <c r="BP310" s="91" t="s">
        <v>23</v>
      </c>
      <c r="BQ310" s="126"/>
    </row>
    <row r="311" spans="1:69" ht="16.8" customHeight="1" x14ac:dyDescent="0.35">
      <c r="A311" s="141">
        <v>116511430</v>
      </c>
      <c r="B311" s="16">
        <f>B310+B250</f>
        <v>74.98</v>
      </c>
      <c r="C311" s="15" t="s">
        <v>182</v>
      </c>
      <c r="D311" s="16">
        <v>1277.73</v>
      </c>
      <c r="E311" s="16">
        <v>0</v>
      </c>
      <c r="F311" s="16"/>
      <c r="G311" s="16"/>
      <c r="H311" s="105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 t="s">
        <v>23</v>
      </c>
      <c r="AD311" s="25"/>
      <c r="AE311" s="25" t="s">
        <v>23</v>
      </c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 t="s">
        <v>23</v>
      </c>
      <c r="BL311" s="24">
        <v>0</v>
      </c>
      <c r="BM311" s="91" t="s">
        <v>23</v>
      </c>
      <c r="BN311" s="24">
        <v>0</v>
      </c>
      <c r="BO311" s="24"/>
      <c r="BP311" s="24"/>
      <c r="BQ311" s="126"/>
    </row>
    <row r="312" spans="1:69" ht="16.8" customHeight="1" x14ac:dyDescent="0.35">
      <c r="A312" s="15"/>
      <c r="B312" s="15"/>
      <c r="C312" s="15" t="s">
        <v>183</v>
      </c>
      <c r="D312" s="16">
        <v>60</v>
      </c>
      <c r="E312" s="16">
        <v>0</v>
      </c>
      <c r="F312" s="16"/>
      <c r="G312" s="16"/>
      <c r="H312" s="105" t="s">
        <v>45</v>
      </c>
      <c r="I312" s="77" t="s">
        <v>184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 t="s">
        <v>23</v>
      </c>
      <c r="AD312" s="25"/>
      <c r="AE312" s="25" t="s">
        <v>23</v>
      </c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 t="s">
        <v>23</v>
      </c>
      <c r="BL312" s="24">
        <v>0</v>
      </c>
      <c r="BM312" s="91" t="s">
        <v>23</v>
      </c>
      <c r="BN312" s="24">
        <v>0</v>
      </c>
      <c r="BO312" s="24"/>
      <c r="BP312" s="24"/>
      <c r="BQ312" s="126"/>
    </row>
    <row r="313" spans="1:69" ht="16.8" customHeight="1" x14ac:dyDescent="0.35">
      <c r="A313" s="15"/>
      <c r="B313" s="15" t="s">
        <v>43</v>
      </c>
      <c r="C313" s="15" t="s">
        <v>185</v>
      </c>
      <c r="D313" s="16">
        <v>0</v>
      </c>
      <c r="E313" s="16"/>
      <c r="F313" s="16"/>
      <c r="G313" s="16"/>
      <c r="H313" s="105">
        <f>D313+H252</f>
        <v>23.73</v>
      </c>
      <c r="I313" s="78">
        <f>D310+D311-E311+D313</f>
        <v>3074.63</v>
      </c>
      <c r="J313" s="14"/>
      <c r="K313" s="15" t="s">
        <v>46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 t="s">
        <v>23</v>
      </c>
      <c r="AD313" s="25"/>
      <c r="AE313" s="25" t="s">
        <v>23</v>
      </c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 t="s">
        <v>23</v>
      </c>
      <c r="BL313" s="24">
        <v>0</v>
      </c>
      <c r="BM313" s="91" t="s">
        <v>23</v>
      </c>
      <c r="BN313" s="24">
        <v>0</v>
      </c>
      <c r="BO313" s="24"/>
      <c r="BP313" s="24"/>
      <c r="BQ313" s="126"/>
    </row>
    <row r="314" spans="1:69" ht="16.8" customHeight="1" x14ac:dyDescent="0.35">
      <c r="A314" s="15">
        <v>13.45</v>
      </c>
      <c r="B314" s="15"/>
      <c r="C314" s="15" t="s">
        <v>186</v>
      </c>
      <c r="D314" s="16">
        <v>16</v>
      </c>
      <c r="E314" s="16"/>
      <c r="F314" s="16"/>
      <c r="G314" s="16">
        <v>0</v>
      </c>
      <c r="H314" s="105" t="s">
        <v>50</v>
      </c>
      <c r="I314" s="4"/>
      <c r="J314" s="14"/>
      <c r="K314" s="15" t="s">
        <v>48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83455.959999999992</v>
      </c>
      <c r="AA314" s="15" t="s">
        <v>23</v>
      </c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 t="s">
        <v>23</v>
      </c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 t="s">
        <v>23</v>
      </c>
      <c r="AR314" s="14"/>
      <c r="AS314" s="18"/>
      <c r="AT314" s="16">
        <v>0</v>
      </c>
      <c r="AU314" s="18">
        <f t="shared" si="109"/>
        <v>0</v>
      </c>
      <c r="AV314" s="15" t="s">
        <v>23</v>
      </c>
      <c r="AX314" s="14"/>
      <c r="AY314" s="18"/>
      <c r="AZ314" s="16">
        <v>0</v>
      </c>
      <c r="BA314" s="18">
        <f t="shared" si="110"/>
        <v>0</v>
      </c>
      <c r="BB314" s="15" t="s">
        <v>23</v>
      </c>
      <c r="BD314" s="14"/>
      <c r="BE314" s="18"/>
      <c r="BF314" s="16">
        <v>0</v>
      </c>
      <c r="BG314" s="18">
        <f t="shared" si="111"/>
        <v>0</v>
      </c>
      <c r="BH314" s="15" t="s">
        <v>23</v>
      </c>
      <c r="BJ314" s="86">
        <v>0</v>
      </c>
      <c r="BK314" s="90" t="s">
        <v>23</v>
      </c>
      <c r="BL314" s="24">
        <v>0</v>
      </c>
      <c r="BM314" s="91" t="s">
        <v>23</v>
      </c>
      <c r="BN314" s="24">
        <v>0</v>
      </c>
      <c r="BO314" s="24"/>
      <c r="BP314" s="24"/>
      <c r="BQ314" s="126"/>
    </row>
    <row r="315" spans="1:69" ht="16.8" customHeight="1" x14ac:dyDescent="0.35">
      <c r="A315" s="15" t="s">
        <v>225</v>
      </c>
      <c r="B315" s="15"/>
      <c r="C315" s="15" t="s">
        <v>187</v>
      </c>
      <c r="D315" s="16"/>
      <c r="E315" s="16"/>
      <c r="F315" s="16"/>
      <c r="G315" s="16">
        <v>0</v>
      </c>
      <c r="H315" s="105">
        <f>D314+H254</f>
        <v>465.93</v>
      </c>
      <c r="I315" s="4"/>
      <c r="J315" s="14"/>
      <c r="K315" s="15" t="s">
        <v>51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 t="s">
        <v>23</v>
      </c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 t="s">
        <v>23</v>
      </c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 t="s">
        <v>23</v>
      </c>
      <c r="AR315" s="14"/>
      <c r="AS315" s="18">
        <v>0</v>
      </c>
      <c r="AT315" s="16">
        <v>0</v>
      </c>
      <c r="AU315" s="18">
        <f t="shared" si="109"/>
        <v>0</v>
      </c>
      <c r="AV315" s="15" t="s">
        <v>23</v>
      </c>
      <c r="AX315" s="14"/>
      <c r="AY315" s="18">
        <v>0</v>
      </c>
      <c r="AZ315" s="16">
        <v>0</v>
      </c>
      <c r="BA315" s="18">
        <f t="shared" si="110"/>
        <v>0</v>
      </c>
      <c r="BB315" s="15" t="s">
        <v>23</v>
      </c>
      <c r="BD315" s="14"/>
      <c r="BE315" s="18">
        <v>0</v>
      </c>
      <c r="BF315" s="16">
        <v>0</v>
      </c>
      <c r="BG315" s="18">
        <f t="shared" si="111"/>
        <v>0</v>
      </c>
      <c r="BH315" s="15" t="s">
        <v>23</v>
      </c>
      <c r="BJ315" s="86">
        <v>0</v>
      </c>
      <c r="BK315" s="90" t="s">
        <v>23</v>
      </c>
      <c r="BL315" s="24">
        <v>0</v>
      </c>
      <c r="BM315" s="91" t="s">
        <v>23</v>
      </c>
      <c r="BN315" s="24">
        <v>0</v>
      </c>
      <c r="BO315" s="24"/>
      <c r="BP315" s="24"/>
      <c r="BQ315" s="126"/>
    </row>
    <row r="316" spans="1:69" ht="16.8" customHeight="1" x14ac:dyDescent="0.35">
      <c r="A316" s="15" t="s">
        <v>226</v>
      </c>
      <c r="B316" s="15"/>
      <c r="C316" s="15" t="s">
        <v>188</v>
      </c>
      <c r="D316" s="16"/>
      <c r="E316" s="16"/>
      <c r="F316" s="16"/>
      <c r="G316" s="16">
        <v>0</v>
      </c>
      <c r="H316" s="105" t="s">
        <v>23</v>
      </c>
      <c r="I316" s="4"/>
      <c r="J316" s="14"/>
      <c r="K316" s="15" t="s">
        <v>53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 t="s">
        <v>23</v>
      </c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 t="s">
        <v>23</v>
      </c>
      <c r="AR316" s="14"/>
      <c r="AS316" s="18"/>
      <c r="AT316" s="16">
        <v>0</v>
      </c>
      <c r="AU316" s="18">
        <f t="shared" si="109"/>
        <v>0</v>
      </c>
      <c r="AV316" s="15" t="s">
        <v>23</v>
      </c>
      <c r="AX316" s="14"/>
      <c r="AY316" s="18"/>
      <c r="AZ316" s="16">
        <v>0</v>
      </c>
      <c r="BA316" s="18">
        <f t="shared" si="110"/>
        <v>0</v>
      </c>
      <c r="BB316" s="15" t="s">
        <v>23</v>
      </c>
      <c r="BD316" s="14"/>
      <c r="BE316" s="18"/>
      <c r="BF316" s="16">
        <v>0</v>
      </c>
      <c r="BG316" s="18">
        <f t="shared" si="111"/>
        <v>0</v>
      </c>
      <c r="BH316" s="15" t="s">
        <v>23</v>
      </c>
      <c r="BJ316" s="86">
        <v>0</v>
      </c>
      <c r="BK316" s="90" t="s">
        <v>23</v>
      </c>
      <c r="BL316" s="24">
        <v>0</v>
      </c>
      <c r="BM316" s="24"/>
      <c r="BN316" s="24"/>
      <c r="BO316" s="24"/>
      <c r="BP316" s="24"/>
      <c r="BQ316" s="126"/>
    </row>
    <row r="317" spans="1:69" ht="16.8" customHeight="1" x14ac:dyDescent="0.35">
      <c r="A317" s="15"/>
      <c r="B317" s="15"/>
      <c r="C317" s="15" t="s">
        <v>189</v>
      </c>
      <c r="D317" s="16"/>
      <c r="E317" s="16"/>
      <c r="F317" s="16"/>
      <c r="G317" s="16">
        <v>0</v>
      </c>
      <c r="H317" s="105" t="s">
        <v>23</v>
      </c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 t="s">
        <v>23</v>
      </c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 t="s">
        <v>23</v>
      </c>
      <c r="AR317" s="14"/>
      <c r="AS317" s="18"/>
      <c r="AT317" s="16">
        <v>0</v>
      </c>
      <c r="AU317" s="18">
        <f t="shared" si="109"/>
        <v>0</v>
      </c>
      <c r="AV317" s="15" t="s">
        <v>23</v>
      </c>
      <c r="AX317" s="14"/>
      <c r="AY317" s="18"/>
      <c r="AZ317" s="16">
        <v>0</v>
      </c>
      <c r="BA317" s="18">
        <f t="shared" si="110"/>
        <v>0</v>
      </c>
      <c r="BB317" s="15" t="s">
        <v>23</v>
      </c>
      <c r="BD317" s="14"/>
      <c r="BE317" s="18"/>
      <c r="BF317" s="16">
        <v>0</v>
      </c>
      <c r="BG317" s="18">
        <f t="shared" si="111"/>
        <v>0</v>
      </c>
      <c r="BH317" s="15" t="s">
        <v>23</v>
      </c>
      <c r="BJ317" s="86">
        <v>0</v>
      </c>
      <c r="BK317" s="90" t="s">
        <v>23</v>
      </c>
      <c r="BL317" s="24" t="s">
        <v>23</v>
      </c>
      <c r="BM317" s="24"/>
      <c r="BN317" s="24"/>
      <c r="BO317" s="24"/>
      <c r="BP317" s="24"/>
      <c r="BQ317" s="126"/>
    </row>
    <row r="318" spans="1:69" ht="16.8" customHeight="1" x14ac:dyDescent="0.35">
      <c r="A318" s="15"/>
      <c r="B318" s="15"/>
      <c r="C318" s="15" t="s">
        <v>190</v>
      </c>
      <c r="D318" s="16"/>
      <c r="E318" s="16"/>
      <c r="F318" s="16"/>
      <c r="G318" s="16">
        <v>0</v>
      </c>
      <c r="H318" s="16" t="s">
        <v>23</v>
      </c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 t="s">
        <v>23</v>
      </c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 t="s">
        <v>23</v>
      </c>
      <c r="AR318" s="14"/>
      <c r="AS318" s="18"/>
      <c r="AT318" s="16">
        <v>0</v>
      </c>
      <c r="AU318" s="18">
        <f t="shared" si="109"/>
        <v>0</v>
      </c>
      <c r="AV318" s="15" t="s">
        <v>23</v>
      </c>
      <c r="AX318" s="14"/>
      <c r="AY318" s="18"/>
      <c r="AZ318" s="16">
        <v>0</v>
      </c>
      <c r="BA318" s="18">
        <f t="shared" si="110"/>
        <v>0</v>
      </c>
      <c r="BB318" s="15" t="s">
        <v>23</v>
      </c>
      <c r="BD318" s="14"/>
      <c r="BE318" s="18"/>
      <c r="BF318" s="16">
        <v>0</v>
      </c>
      <c r="BG318" s="18">
        <f t="shared" si="111"/>
        <v>0</v>
      </c>
      <c r="BH318" s="15" t="s">
        <v>23</v>
      </c>
      <c r="BJ318" s="86">
        <v>0</v>
      </c>
      <c r="BK318" s="90" t="s">
        <v>23</v>
      </c>
      <c r="BL318" s="24"/>
      <c r="BM318" s="24"/>
      <c r="BN318" s="24"/>
      <c r="BO318" s="24"/>
      <c r="BP318" s="24"/>
      <c r="BQ318" s="126"/>
    </row>
    <row r="319" spans="1:69" ht="16.8" customHeight="1" x14ac:dyDescent="0.35">
      <c r="A319" s="15"/>
      <c r="B319" s="15"/>
      <c r="C319" s="15" t="s">
        <v>56</v>
      </c>
      <c r="D319" s="16">
        <f>SUM(G311:G318)+E314+E315+E316+E317+E318</f>
        <v>0</v>
      </c>
      <c r="E319" s="16"/>
      <c r="F319" s="16"/>
      <c r="G319" s="16"/>
      <c r="H319" s="16" t="s">
        <v>23</v>
      </c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 t="s">
        <v>23</v>
      </c>
      <c r="W319" s="14"/>
      <c r="X319" s="18"/>
      <c r="Y319" s="16">
        <v>0</v>
      </c>
      <c r="Z319" s="18">
        <f t="shared" si="107"/>
        <v>83455.959999999992</v>
      </c>
      <c r="AA319" s="15" t="s">
        <v>23</v>
      </c>
      <c r="AB319" s="24"/>
      <c r="AC319" s="15" t="s">
        <v>23</v>
      </c>
      <c r="AD319" s="25"/>
      <c r="AE319" s="62" t="s">
        <v>23</v>
      </c>
      <c r="AF319" s="63" t="s">
        <v>23</v>
      </c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 t="s">
        <v>23</v>
      </c>
      <c r="AR319" s="14"/>
      <c r="AS319" s="18"/>
      <c r="AT319" s="16">
        <v>0</v>
      </c>
      <c r="AU319" s="18">
        <f t="shared" si="109"/>
        <v>0</v>
      </c>
      <c r="AV319" s="15" t="s">
        <v>23</v>
      </c>
      <c r="AX319" s="14"/>
      <c r="AY319" s="18"/>
      <c r="AZ319" s="16">
        <v>0</v>
      </c>
      <c r="BA319" s="18">
        <f t="shared" si="110"/>
        <v>0</v>
      </c>
      <c r="BB319" s="15" t="s">
        <v>23</v>
      </c>
      <c r="BD319" s="14"/>
      <c r="BE319" s="18"/>
      <c r="BF319" s="16">
        <v>0</v>
      </c>
      <c r="BG319" s="18">
        <f t="shared" si="111"/>
        <v>0</v>
      </c>
      <c r="BH319" s="15" t="s">
        <v>23</v>
      </c>
      <c r="BJ319" s="86">
        <v>0</v>
      </c>
      <c r="BK319" s="90" t="s">
        <v>23</v>
      </c>
      <c r="BL319" s="24" t="s">
        <v>23</v>
      </c>
      <c r="BM319" s="24"/>
      <c r="BN319" s="24"/>
      <c r="BO319" s="24"/>
      <c r="BP319" s="24"/>
      <c r="BQ319" s="126"/>
    </row>
    <row r="320" spans="1:69" ht="16.8" customHeight="1" x14ac:dyDescent="0.35">
      <c r="A320" s="15"/>
      <c r="B320" s="15"/>
      <c r="C320" s="15" t="s">
        <v>57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191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 t="s">
        <v>23</v>
      </c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 t="s">
        <v>23</v>
      </c>
      <c r="AD320" s="25"/>
      <c r="AE320" s="62" t="s">
        <v>23</v>
      </c>
      <c r="AF320" s="63" t="s">
        <v>23</v>
      </c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 t="s">
        <v>23</v>
      </c>
      <c r="AR320" s="14"/>
      <c r="AS320" s="18"/>
      <c r="AT320" s="16">
        <v>0</v>
      </c>
      <c r="AU320" s="18">
        <f t="shared" si="109"/>
        <v>0</v>
      </c>
      <c r="AV320" s="15" t="s">
        <v>23</v>
      </c>
      <c r="AX320" s="14"/>
      <c r="AY320" s="18"/>
      <c r="AZ320" s="16">
        <v>0</v>
      </c>
      <c r="BA320" s="18">
        <f t="shared" si="110"/>
        <v>0</v>
      </c>
      <c r="BB320" s="15" t="s">
        <v>23</v>
      </c>
      <c r="BD320" s="14"/>
      <c r="BE320" s="18"/>
      <c r="BF320" s="16">
        <v>0</v>
      </c>
      <c r="BG320" s="18">
        <f t="shared" si="111"/>
        <v>0</v>
      </c>
      <c r="BH320" s="15" t="s">
        <v>23</v>
      </c>
      <c r="BJ320" s="86">
        <v>0</v>
      </c>
      <c r="BK320" s="90" t="s">
        <v>23</v>
      </c>
      <c r="BL320" s="24"/>
      <c r="BM320" s="24"/>
      <c r="BN320" s="24"/>
      <c r="BO320" s="24"/>
      <c r="BP320" s="24"/>
      <c r="BQ320" s="126"/>
    </row>
    <row r="321" spans="1:69" ht="16.8" customHeight="1" x14ac:dyDescent="0.35">
      <c r="A321" s="15"/>
      <c r="B321" s="15"/>
      <c r="C321" s="15" t="s">
        <v>58</v>
      </c>
      <c r="D321" s="16">
        <f>E320+G320</f>
        <v>0</v>
      </c>
      <c r="E321" s="16"/>
      <c r="F321" s="16"/>
      <c r="G321" s="16"/>
      <c r="H321" s="16" t="s">
        <v>23</v>
      </c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 t="s">
        <v>23</v>
      </c>
      <c r="W321" s="14"/>
      <c r="X321" s="18"/>
      <c r="Y321" s="16">
        <v>0</v>
      </c>
      <c r="Z321" s="18">
        <f t="shared" si="107"/>
        <v>83455.959999999992</v>
      </c>
      <c r="AA321" s="15" t="s">
        <v>23</v>
      </c>
      <c r="AB321" s="24"/>
      <c r="AC321" s="64" t="s">
        <v>146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 t="s">
        <v>23</v>
      </c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 t="s">
        <v>23</v>
      </c>
      <c r="AR321" s="14"/>
      <c r="AS321" s="18"/>
      <c r="AT321" s="16">
        <v>0</v>
      </c>
      <c r="AU321" s="18">
        <f t="shared" si="109"/>
        <v>0</v>
      </c>
      <c r="AV321" s="15" t="s">
        <v>23</v>
      </c>
      <c r="AX321" s="14"/>
      <c r="AY321" s="18"/>
      <c r="AZ321" s="16">
        <v>0</v>
      </c>
      <c r="BA321" s="18">
        <f t="shared" si="110"/>
        <v>0</v>
      </c>
      <c r="BB321" s="15" t="s">
        <v>23</v>
      </c>
      <c r="BD321" s="14"/>
      <c r="BE321" s="18"/>
      <c r="BF321" s="16">
        <v>0</v>
      </c>
      <c r="BG321" s="18">
        <f t="shared" si="111"/>
        <v>0</v>
      </c>
      <c r="BH321" s="15" t="s">
        <v>23</v>
      </c>
      <c r="BJ321" s="86"/>
      <c r="BK321" s="86"/>
      <c r="BL321" s="24" t="s">
        <v>23</v>
      </c>
      <c r="BM321" s="24"/>
      <c r="BN321" s="24"/>
      <c r="BO321" s="24"/>
      <c r="BP321" s="24"/>
      <c r="BQ321" s="126"/>
    </row>
    <row r="322" spans="1:69" ht="16.8" customHeight="1" x14ac:dyDescent="0.35">
      <c r="A322" s="15"/>
      <c r="B322" s="15"/>
      <c r="C322" s="15" t="s">
        <v>59</v>
      </c>
      <c r="D322" s="16" t="s">
        <v>23</v>
      </c>
      <c r="E322" s="16"/>
      <c r="F322" s="16"/>
      <c r="G322" s="16">
        <v>0</v>
      </c>
      <c r="H322" s="16" t="s">
        <v>23</v>
      </c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 t="s">
        <v>23</v>
      </c>
      <c r="BM322" s="24"/>
      <c r="BN322" s="24"/>
      <c r="BO322" s="24"/>
      <c r="BP322" s="24"/>
      <c r="BQ322" s="126"/>
    </row>
    <row r="323" spans="1:69" ht="16.8" customHeight="1" x14ac:dyDescent="0.35">
      <c r="A323" s="15"/>
      <c r="B323" s="15"/>
      <c r="C323" s="15" t="s">
        <v>147</v>
      </c>
      <c r="D323" s="16"/>
      <c r="E323" s="16"/>
      <c r="F323" s="16"/>
      <c r="G323" s="16">
        <v>0</v>
      </c>
      <c r="H323" s="16" t="s">
        <v>23</v>
      </c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 t="s">
        <v>23</v>
      </c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 t="s">
        <v>23</v>
      </c>
      <c r="AR323" s="14"/>
      <c r="AS323" s="18"/>
      <c r="AT323" s="16">
        <v>0</v>
      </c>
      <c r="AU323" s="18">
        <f t="shared" si="109"/>
        <v>0</v>
      </c>
      <c r="AV323" s="15" t="s">
        <v>23</v>
      </c>
      <c r="AX323" s="14"/>
      <c r="AY323" s="18"/>
      <c r="AZ323" s="16">
        <v>0</v>
      </c>
      <c r="BA323" s="18">
        <f t="shared" si="110"/>
        <v>0</v>
      </c>
      <c r="BB323" s="15" t="s">
        <v>23</v>
      </c>
      <c r="BD323" s="14"/>
      <c r="BE323" s="18"/>
      <c r="BF323" s="16">
        <v>0</v>
      </c>
      <c r="BG323" s="18">
        <f t="shared" si="111"/>
        <v>0</v>
      </c>
      <c r="BH323" s="15" t="s">
        <v>23</v>
      </c>
      <c r="BJ323" s="86"/>
      <c r="BK323" s="86"/>
      <c r="BL323" s="24" t="s">
        <v>23</v>
      </c>
      <c r="BM323" s="24"/>
      <c r="BN323" s="24"/>
      <c r="BO323" s="24"/>
      <c r="BP323" s="24"/>
      <c r="BQ323" s="126"/>
    </row>
    <row r="324" spans="1:69" ht="16.8" customHeight="1" x14ac:dyDescent="0.35">
      <c r="A324" s="15"/>
      <c r="B324" s="15"/>
      <c r="C324" s="15" t="s">
        <v>61</v>
      </c>
      <c r="D324" s="16">
        <f>SUM(G323:G324)</f>
        <v>0</v>
      </c>
      <c r="E324" s="16">
        <v>0</v>
      </c>
      <c r="F324" s="16"/>
      <c r="G324" s="16">
        <v>0</v>
      </c>
      <c r="H324" s="16" t="s">
        <v>23</v>
      </c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 t="s">
        <v>23</v>
      </c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 t="s">
        <v>23</v>
      </c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 t="s">
        <v>23</v>
      </c>
      <c r="AR324" s="14"/>
      <c r="AS324" s="18"/>
      <c r="AT324" s="16">
        <v>0</v>
      </c>
      <c r="AU324" s="18">
        <f t="shared" si="109"/>
        <v>0</v>
      </c>
      <c r="AV324" s="15" t="s">
        <v>23</v>
      </c>
      <c r="AX324" s="14"/>
      <c r="AY324" s="18"/>
      <c r="AZ324" s="16">
        <v>0</v>
      </c>
      <c r="BA324" s="18">
        <f t="shared" si="110"/>
        <v>0</v>
      </c>
      <c r="BB324" s="15" t="s">
        <v>23</v>
      </c>
      <c r="BD324" s="14"/>
      <c r="BE324" s="18"/>
      <c r="BF324" s="16">
        <v>0</v>
      </c>
      <c r="BG324" s="18">
        <f t="shared" si="111"/>
        <v>0</v>
      </c>
      <c r="BH324" s="15" t="s">
        <v>23</v>
      </c>
      <c r="BJ324" s="86"/>
      <c r="BK324" s="86"/>
      <c r="BL324" s="24" t="s">
        <v>23</v>
      </c>
      <c r="BM324" s="24"/>
      <c r="BN324" s="24"/>
      <c r="BO324" s="24"/>
      <c r="BP324" s="24"/>
      <c r="BQ324" s="126"/>
    </row>
    <row r="325" spans="1:69" ht="16.8" customHeight="1" x14ac:dyDescent="0.35">
      <c r="A325" s="15"/>
      <c r="B325" s="15"/>
      <c r="C325" s="28" t="s">
        <v>148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 t="s">
        <v>23</v>
      </c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 t="s">
        <v>23</v>
      </c>
      <c r="BD325" s="14"/>
      <c r="BE325" s="18"/>
      <c r="BF325" s="16">
        <v>0</v>
      </c>
      <c r="BG325" s="18">
        <f t="shared" si="111"/>
        <v>0</v>
      </c>
      <c r="BH325" s="15" t="s">
        <v>23</v>
      </c>
      <c r="BJ325" s="86"/>
      <c r="BK325" s="86"/>
      <c r="BL325" s="24" t="s">
        <v>23</v>
      </c>
      <c r="BM325" s="24"/>
      <c r="BN325" s="24"/>
      <c r="BO325" s="24"/>
      <c r="BP325" s="24"/>
      <c r="BQ325" s="126"/>
    </row>
    <row r="326" spans="1:69" ht="16.8" customHeight="1" x14ac:dyDescent="0.35">
      <c r="A326" s="15"/>
      <c r="B326" s="15"/>
      <c r="C326" s="15" t="s">
        <v>23</v>
      </c>
      <c r="D326" s="16"/>
      <c r="E326" s="16"/>
      <c r="F326" s="16" t="s">
        <v>23</v>
      </c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 t="str">
        <f t="shared" si="116"/>
        <v/>
      </c>
      <c r="W326" s="14"/>
      <c r="X326" s="18"/>
      <c r="Y326" s="16">
        <v>0</v>
      </c>
      <c r="Z326" s="18">
        <f t="shared" si="107"/>
        <v>83455.959999999992</v>
      </c>
      <c r="AA326" s="15" t="s">
        <v>23</v>
      </c>
      <c r="AB326" s="24"/>
      <c r="AC326" s="15" t="str">
        <f t="shared" si="117"/>
        <v/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 t="s">
        <v>23</v>
      </c>
      <c r="AR326" s="14"/>
      <c r="AS326" s="18"/>
      <c r="AT326" s="16">
        <v>0</v>
      </c>
      <c r="AU326" s="18">
        <f t="shared" si="109"/>
        <v>0</v>
      </c>
      <c r="AV326" s="15" t="s">
        <v>23</v>
      </c>
      <c r="AX326" s="14"/>
      <c r="AY326" s="18"/>
      <c r="AZ326" s="16">
        <v>0</v>
      </c>
      <c r="BA326" s="18">
        <f t="shared" si="110"/>
        <v>0</v>
      </c>
      <c r="BB326" s="15" t="s">
        <v>23</v>
      </c>
      <c r="BD326" s="14"/>
      <c r="BE326" s="18"/>
      <c r="BF326" s="16">
        <v>0</v>
      </c>
      <c r="BG326" s="18">
        <f t="shared" si="111"/>
        <v>0</v>
      </c>
      <c r="BH326" s="15" t="s">
        <v>23</v>
      </c>
      <c r="BJ326" s="86"/>
      <c r="BK326" s="86"/>
      <c r="BL326" s="24"/>
      <c r="BM326" s="24"/>
      <c r="BN326" s="24"/>
      <c r="BO326" s="24"/>
      <c r="BP326" s="24"/>
      <c r="BQ326" s="126"/>
    </row>
    <row r="327" spans="1:69" ht="16.8" customHeight="1" x14ac:dyDescent="0.35">
      <c r="A327" s="15"/>
      <c r="B327" s="15"/>
      <c r="C327" s="28" t="s">
        <v>63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 t="s">
        <v>23</v>
      </c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 t="s">
        <v>23</v>
      </c>
      <c r="AR327" s="14"/>
      <c r="AS327" s="18"/>
      <c r="AT327" s="16">
        <v>0</v>
      </c>
      <c r="AU327" s="18">
        <f t="shared" si="109"/>
        <v>0</v>
      </c>
      <c r="AV327" s="15" t="s">
        <v>23</v>
      </c>
      <c r="AX327" s="14"/>
      <c r="AY327" s="18"/>
      <c r="AZ327" s="16">
        <v>0</v>
      </c>
      <c r="BA327" s="18">
        <f t="shared" si="110"/>
        <v>0</v>
      </c>
      <c r="BB327" s="15" t="s">
        <v>23</v>
      </c>
      <c r="BD327" s="14"/>
      <c r="BE327" s="18"/>
      <c r="BF327" s="16">
        <v>0</v>
      </c>
      <c r="BG327" s="18">
        <f t="shared" si="111"/>
        <v>0</v>
      </c>
      <c r="BH327" s="15" t="s">
        <v>23</v>
      </c>
      <c r="BJ327" s="86"/>
      <c r="BK327" s="86"/>
      <c r="BL327" s="24"/>
      <c r="BM327" s="24"/>
      <c r="BN327" s="24"/>
      <c r="BO327" s="24"/>
      <c r="BP327" s="24"/>
      <c r="BQ327" s="126"/>
    </row>
    <row r="328" spans="1:69" ht="16.8" customHeight="1" x14ac:dyDescent="0.35">
      <c r="A328" s="15"/>
      <c r="B328" s="15"/>
      <c r="C328" s="15" t="s">
        <v>64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 t="s">
        <v>23</v>
      </c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 t="s">
        <v>23</v>
      </c>
      <c r="AR328" s="14"/>
      <c r="AS328" s="18"/>
      <c r="AT328" s="16">
        <v>0</v>
      </c>
      <c r="AU328" s="18">
        <f t="shared" si="109"/>
        <v>0</v>
      </c>
      <c r="AV328" s="15" t="s">
        <v>23</v>
      </c>
      <c r="AX328" s="14"/>
      <c r="AY328" s="18"/>
      <c r="AZ328" s="16">
        <v>0</v>
      </c>
      <c r="BA328" s="18">
        <f t="shared" si="110"/>
        <v>0</v>
      </c>
      <c r="BB328" s="15" t="s">
        <v>23</v>
      </c>
      <c r="BD328" s="14"/>
      <c r="BE328" s="18"/>
      <c r="BF328" s="16">
        <v>0</v>
      </c>
      <c r="BG328" s="18">
        <f t="shared" si="111"/>
        <v>0</v>
      </c>
      <c r="BH328" s="15" t="s">
        <v>23</v>
      </c>
      <c r="BJ328" s="86"/>
      <c r="BK328" s="86"/>
      <c r="BL328" s="24" t="s">
        <v>23</v>
      </c>
      <c r="BM328" s="24"/>
      <c r="BN328" s="24"/>
      <c r="BO328" s="24"/>
      <c r="BP328" s="24"/>
      <c r="BQ328" s="126"/>
    </row>
    <row r="329" spans="1:69" ht="16.8" customHeight="1" x14ac:dyDescent="0.35">
      <c r="A329" s="15"/>
      <c r="B329" s="15"/>
      <c r="C329" s="15" t="s">
        <v>51</v>
      </c>
      <c r="D329" s="16"/>
      <c r="E329" s="16"/>
      <c r="F329" s="16"/>
      <c r="G329" s="16">
        <v>0</v>
      </c>
      <c r="H329" s="16"/>
      <c r="I329" s="4"/>
      <c r="J329" s="14"/>
      <c r="K329" s="17" t="s">
        <v>65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 t="s">
        <v>23</v>
      </c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 t="s">
        <v>23</v>
      </c>
      <c r="AR329" s="14"/>
      <c r="AS329" s="18"/>
      <c r="AT329" s="16">
        <v>0</v>
      </c>
      <c r="AU329" s="18">
        <f t="shared" si="109"/>
        <v>0</v>
      </c>
      <c r="AV329" s="15" t="s">
        <v>23</v>
      </c>
      <c r="AX329" s="14"/>
      <c r="AY329" s="18"/>
      <c r="AZ329" s="16">
        <v>0</v>
      </c>
      <c r="BA329" s="18">
        <f t="shared" si="110"/>
        <v>0</v>
      </c>
      <c r="BB329" s="15" t="s">
        <v>23</v>
      </c>
      <c r="BD329" s="14"/>
      <c r="BE329" s="18"/>
      <c r="BF329" s="16">
        <v>0</v>
      </c>
      <c r="BG329" s="18">
        <f t="shared" si="111"/>
        <v>0</v>
      </c>
      <c r="BH329" s="15" t="s">
        <v>23</v>
      </c>
      <c r="BJ329" s="86"/>
      <c r="BK329" s="86"/>
      <c r="BL329" s="24"/>
      <c r="BM329" s="24"/>
      <c r="BN329" s="24"/>
      <c r="BO329" s="24"/>
      <c r="BP329" s="24"/>
      <c r="BQ329" s="126"/>
    </row>
    <row r="330" spans="1:69" ht="16.8" customHeight="1" x14ac:dyDescent="0.35">
      <c r="A330" s="15"/>
      <c r="B330" s="15"/>
      <c r="C330" s="28" t="s">
        <v>66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 t="s">
        <v>23</v>
      </c>
      <c r="L330" s="16"/>
      <c r="M330" s="16"/>
      <c r="N330" s="16" t="s">
        <v>67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 t="s">
        <v>23</v>
      </c>
      <c r="AR330" s="14"/>
      <c r="AS330" s="18"/>
      <c r="AT330" s="16"/>
      <c r="AU330" s="18">
        <f t="shared" si="109"/>
        <v>0</v>
      </c>
      <c r="AV330" s="15" t="s">
        <v>23</v>
      </c>
      <c r="AX330" s="14"/>
      <c r="AY330" s="18"/>
      <c r="AZ330" s="16"/>
      <c r="BA330" s="18">
        <f t="shared" si="110"/>
        <v>0</v>
      </c>
      <c r="BB330" s="15" t="s">
        <v>23</v>
      </c>
      <c r="BD330" s="14"/>
      <c r="BE330" s="18"/>
      <c r="BF330" s="16"/>
      <c r="BG330" s="18">
        <f t="shared" si="111"/>
        <v>0</v>
      </c>
      <c r="BH330" s="15" t="s">
        <v>23</v>
      </c>
      <c r="BJ330" s="86"/>
      <c r="BK330" s="86"/>
      <c r="BL330" s="24"/>
      <c r="BM330" s="24"/>
      <c r="BN330" s="24"/>
      <c r="BO330" s="24"/>
      <c r="BP330" s="24"/>
      <c r="BQ330" s="126"/>
    </row>
    <row r="331" spans="1:69" ht="16.8" customHeight="1" x14ac:dyDescent="0.35">
      <c r="A331" s="15"/>
      <c r="B331" s="66"/>
      <c r="C331" s="15" t="s">
        <v>149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 t="s">
        <v>23</v>
      </c>
      <c r="L331" s="16"/>
      <c r="M331" s="16">
        <v>0</v>
      </c>
      <c r="N331" s="16" t="s">
        <v>69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 t="s">
        <v>23</v>
      </c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 t="s">
        <v>23</v>
      </c>
      <c r="AR331" s="14"/>
      <c r="AS331" s="18"/>
      <c r="AT331" s="16">
        <v>0</v>
      </c>
      <c r="AU331" s="18">
        <f t="shared" si="109"/>
        <v>0</v>
      </c>
      <c r="AV331" s="15" t="s">
        <v>23</v>
      </c>
      <c r="AX331" s="14"/>
      <c r="AY331" s="18"/>
      <c r="AZ331" s="16">
        <v>0</v>
      </c>
      <c r="BA331" s="18">
        <f t="shared" si="110"/>
        <v>0</v>
      </c>
      <c r="BB331" s="15" t="s">
        <v>23</v>
      </c>
      <c r="BD331" s="14"/>
      <c r="BE331" s="18"/>
      <c r="BF331" s="16">
        <v>0</v>
      </c>
      <c r="BG331" s="18">
        <f t="shared" si="111"/>
        <v>0</v>
      </c>
      <c r="BH331" s="15" t="s">
        <v>23</v>
      </c>
      <c r="BJ331" s="86"/>
      <c r="BK331" s="86"/>
      <c r="BL331" s="24"/>
      <c r="BM331" s="24"/>
      <c r="BN331" s="24"/>
      <c r="BO331" s="24"/>
      <c r="BP331" s="24"/>
      <c r="BQ331" s="126"/>
    </row>
    <row r="332" spans="1:69" ht="16.8" customHeight="1" x14ac:dyDescent="0.35">
      <c r="A332" s="15"/>
      <c r="B332" s="15"/>
      <c r="C332" s="15" t="s">
        <v>151</v>
      </c>
      <c r="D332" s="16"/>
      <c r="E332" s="16">
        <v>0</v>
      </c>
      <c r="F332" s="16"/>
      <c r="G332" s="16">
        <v>0</v>
      </c>
      <c r="H332" s="16"/>
      <c r="I332" s="4"/>
      <c r="J332" s="14" t="s">
        <v>23</v>
      </c>
      <c r="K332" s="17" t="s">
        <v>23</v>
      </c>
      <c r="L332" s="16"/>
      <c r="M332" s="16">
        <v>0</v>
      </c>
      <c r="N332" s="16" t="s">
        <v>71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 t="s">
        <v>23</v>
      </c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 t="s">
        <v>23</v>
      </c>
      <c r="AR332" s="14"/>
      <c r="AS332" s="18"/>
      <c r="AT332" s="16">
        <v>0</v>
      </c>
      <c r="AU332" s="18">
        <f t="shared" si="109"/>
        <v>0</v>
      </c>
      <c r="AV332" s="15" t="s">
        <v>23</v>
      </c>
      <c r="AX332" s="14"/>
      <c r="AY332" s="18"/>
      <c r="AZ332" s="16">
        <v>0</v>
      </c>
      <c r="BA332" s="18">
        <f t="shared" si="110"/>
        <v>0</v>
      </c>
      <c r="BB332" s="15" t="s">
        <v>23</v>
      </c>
      <c r="BD332" s="14"/>
      <c r="BE332" s="18"/>
      <c r="BF332" s="16">
        <v>0</v>
      </c>
      <c r="BG332" s="18">
        <f t="shared" si="111"/>
        <v>0</v>
      </c>
      <c r="BH332" s="15" t="s">
        <v>23</v>
      </c>
      <c r="BJ332" s="86"/>
      <c r="BK332" s="86"/>
      <c r="BL332" s="24"/>
      <c r="BM332" s="24"/>
      <c r="BN332" s="24"/>
      <c r="BO332" s="24"/>
      <c r="BP332" s="24"/>
      <c r="BQ332" s="126"/>
    </row>
    <row r="333" spans="1:69" ht="16.8" customHeight="1" x14ac:dyDescent="0.35">
      <c r="A333" s="15"/>
      <c r="B333" s="15"/>
      <c r="C333" s="15" t="s">
        <v>153</v>
      </c>
      <c r="D333" s="16" t="s">
        <v>23</v>
      </c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73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6"/>
    </row>
    <row r="334" spans="1:69" ht="16.8" customHeight="1" x14ac:dyDescent="0.35">
      <c r="A334" s="15"/>
      <c r="B334" s="15"/>
      <c r="C334" s="15" t="s">
        <v>154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75</v>
      </c>
      <c r="L334" s="3">
        <f>SUM(L307:L333)</f>
        <v>28074.55</v>
      </c>
      <c r="M334" s="3">
        <f>SUM(M307:M333)</f>
        <v>3090.6299999999992</v>
      </c>
      <c r="N334" s="16" t="s">
        <v>76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 t="s">
        <v>23</v>
      </c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 t="s">
        <v>23</v>
      </c>
      <c r="AR334" s="14"/>
      <c r="AS334" s="18"/>
      <c r="AT334" s="16">
        <v>0</v>
      </c>
      <c r="AU334" s="18">
        <f t="shared" si="109"/>
        <v>0</v>
      </c>
      <c r="AV334" s="15" t="s">
        <v>23</v>
      </c>
      <c r="AX334" s="14"/>
      <c r="AY334" s="18"/>
      <c r="AZ334" s="16">
        <v>0</v>
      </c>
      <c r="BA334" s="18">
        <f t="shared" si="110"/>
        <v>0</v>
      </c>
      <c r="BB334" s="15" t="s">
        <v>23</v>
      </c>
      <c r="BD334" s="14"/>
      <c r="BE334" s="18"/>
      <c r="BF334" s="16">
        <v>0</v>
      </c>
      <c r="BG334" s="18">
        <f t="shared" si="111"/>
        <v>0</v>
      </c>
      <c r="BH334" s="15" t="s">
        <v>23</v>
      </c>
      <c r="BJ334" s="86"/>
      <c r="BK334" s="86"/>
      <c r="BL334" s="24"/>
      <c r="BM334" s="24"/>
      <c r="BN334" s="24"/>
      <c r="BO334" s="24"/>
      <c r="BP334" s="24"/>
      <c r="BQ334" s="126"/>
    </row>
    <row r="335" spans="1:69" ht="16.8" customHeight="1" x14ac:dyDescent="0.35">
      <c r="A335" s="15"/>
      <c r="B335" s="15"/>
      <c r="C335" s="15" t="s">
        <v>77</v>
      </c>
      <c r="D335" s="16"/>
      <c r="E335" s="16"/>
      <c r="F335" s="16"/>
      <c r="G335" s="16">
        <v>0</v>
      </c>
      <c r="H335" s="16"/>
      <c r="I335" s="4"/>
      <c r="J335" s="14"/>
      <c r="K335" s="6" t="s">
        <v>33</v>
      </c>
      <c r="L335" s="3">
        <f>L275</f>
        <v>339742.77999999997</v>
      </c>
      <c r="M335" s="3">
        <f>M275</f>
        <v>252430.61</v>
      </c>
      <c r="N335" s="16" t="s">
        <v>78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 t="s">
        <v>23</v>
      </c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 t="s">
        <v>23</v>
      </c>
      <c r="AR335" s="14"/>
      <c r="AS335" s="18"/>
      <c r="AT335" s="16">
        <v>0</v>
      </c>
      <c r="AU335" s="18">
        <f t="shared" si="109"/>
        <v>0</v>
      </c>
      <c r="AV335" s="15" t="s">
        <v>23</v>
      </c>
      <c r="AX335" s="14"/>
      <c r="AY335" s="18"/>
      <c r="AZ335" s="16">
        <v>0</v>
      </c>
      <c r="BA335" s="18">
        <f t="shared" si="110"/>
        <v>0</v>
      </c>
      <c r="BB335" s="15" t="s">
        <v>23</v>
      </c>
      <c r="BD335" s="14"/>
      <c r="BE335" s="18"/>
      <c r="BF335" s="16">
        <v>0</v>
      </c>
      <c r="BG335" s="18">
        <f t="shared" si="111"/>
        <v>0</v>
      </c>
      <c r="BH335" s="15" t="s">
        <v>23</v>
      </c>
      <c r="BJ335" s="86"/>
      <c r="BK335" s="86"/>
      <c r="BL335" s="24"/>
      <c r="BM335" s="24"/>
      <c r="BN335" s="24"/>
      <c r="BO335" s="24"/>
      <c r="BP335" s="24"/>
      <c r="BQ335" s="126"/>
    </row>
    <row r="336" spans="1:69" ht="16.8" customHeight="1" thickBot="1" x14ac:dyDescent="0.4">
      <c r="A336" s="15"/>
      <c r="B336" s="15"/>
      <c r="C336" s="15" t="s">
        <v>79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80</v>
      </c>
      <c r="L336" s="3">
        <f>L334+L335</f>
        <v>367817.32999999996</v>
      </c>
      <c r="M336" s="3">
        <f>M334+M335</f>
        <v>255521.24</v>
      </c>
      <c r="N336" s="16" t="s">
        <v>81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 t="s">
        <v>23</v>
      </c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6"/>
    </row>
    <row r="337" spans="1:69" ht="16.8" customHeight="1" thickTop="1" thickBot="1" x14ac:dyDescent="0.4">
      <c r="A337" s="15"/>
      <c r="B337" s="15"/>
      <c r="C337" s="15" t="s">
        <v>82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83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 t="s">
        <v>23</v>
      </c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 t="s">
        <v>23</v>
      </c>
      <c r="AR337" s="14"/>
      <c r="AS337" s="18"/>
      <c r="AT337" s="16">
        <v>0</v>
      </c>
      <c r="AU337" s="18">
        <f t="shared" si="109"/>
        <v>0</v>
      </c>
      <c r="AV337" s="15" t="s">
        <v>23</v>
      </c>
      <c r="AX337" s="14"/>
      <c r="AY337" s="18"/>
      <c r="AZ337" s="16">
        <v>0</v>
      </c>
      <c r="BA337" s="18">
        <f t="shared" si="110"/>
        <v>0</v>
      </c>
      <c r="BB337" s="15" t="s">
        <v>23</v>
      </c>
      <c r="BD337" s="14"/>
      <c r="BE337" s="18"/>
      <c r="BF337" s="16">
        <v>0</v>
      </c>
      <c r="BG337" s="18">
        <f t="shared" si="111"/>
        <v>0</v>
      </c>
      <c r="BH337" s="15" t="s">
        <v>23</v>
      </c>
      <c r="BJ337" s="86"/>
      <c r="BK337" s="86"/>
      <c r="BL337" s="24"/>
      <c r="BM337" s="24"/>
      <c r="BN337" s="24"/>
      <c r="BO337" s="24"/>
      <c r="BP337" s="24"/>
      <c r="BQ337" s="126"/>
    </row>
    <row r="338" spans="1:69" ht="16.8" customHeight="1" thickTop="1" thickBot="1" x14ac:dyDescent="0.4">
      <c r="A338" s="15"/>
      <c r="B338" s="15"/>
      <c r="C338" s="15" t="s">
        <v>84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85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 t="s">
        <v>23</v>
      </c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 t="s">
        <v>23</v>
      </c>
      <c r="AR338" s="14"/>
      <c r="AS338" s="18"/>
      <c r="AT338" s="16">
        <v>0</v>
      </c>
      <c r="AU338" s="18">
        <f t="shared" si="109"/>
        <v>0</v>
      </c>
      <c r="AV338" s="15" t="s">
        <v>23</v>
      </c>
      <c r="AX338" s="14"/>
      <c r="AY338" s="18"/>
      <c r="AZ338" s="16">
        <v>0</v>
      </c>
      <c r="BA338" s="18">
        <f t="shared" si="110"/>
        <v>0</v>
      </c>
      <c r="BB338" s="15" t="s">
        <v>23</v>
      </c>
      <c r="BD338" s="14"/>
      <c r="BE338" s="18"/>
      <c r="BF338" s="16">
        <v>0</v>
      </c>
      <c r="BG338" s="18">
        <f t="shared" si="111"/>
        <v>0</v>
      </c>
      <c r="BH338" s="15" t="s">
        <v>23</v>
      </c>
      <c r="BJ338" s="86"/>
      <c r="BK338" s="86"/>
      <c r="BL338" s="24"/>
      <c r="BM338" s="24"/>
      <c r="BN338" s="24"/>
      <c r="BO338" s="24"/>
      <c r="BP338" s="24"/>
      <c r="BQ338" s="126"/>
    </row>
    <row r="339" spans="1:69" ht="16.8" customHeight="1" thickTop="1" x14ac:dyDescent="0.35">
      <c r="A339" s="15"/>
      <c r="B339" s="15"/>
      <c r="C339" s="15" t="s">
        <v>86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87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 t="s">
        <v>23</v>
      </c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 t="s">
        <v>23</v>
      </c>
      <c r="AR339" s="14"/>
      <c r="AS339" s="18"/>
      <c r="AT339" s="16">
        <v>0</v>
      </c>
      <c r="AU339" s="18">
        <f t="shared" si="109"/>
        <v>0</v>
      </c>
      <c r="AV339" s="15" t="s">
        <v>23</v>
      </c>
      <c r="AX339" s="14"/>
      <c r="AY339" s="18"/>
      <c r="AZ339" s="16">
        <v>0</v>
      </c>
      <c r="BA339" s="18">
        <f t="shared" si="110"/>
        <v>0</v>
      </c>
      <c r="BB339" s="15" t="s">
        <v>23</v>
      </c>
      <c r="BD339" s="14"/>
      <c r="BE339" s="18"/>
      <c r="BF339" s="16">
        <v>0</v>
      </c>
      <c r="BG339" s="18">
        <f t="shared" si="111"/>
        <v>0</v>
      </c>
      <c r="BH339" s="15" t="s">
        <v>23</v>
      </c>
      <c r="BJ339" s="86"/>
      <c r="BK339" s="86"/>
      <c r="BL339" s="24"/>
      <c r="BM339" s="24"/>
      <c r="BN339" s="24"/>
      <c r="BO339" s="24"/>
      <c r="BP339" s="24"/>
      <c r="BQ339" s="126"/>
    </row>
    <row r="340" spans="1:69" ht="16.8" customHeight="1" x14ac:dyDescent="0.35">
      <c r="A340" s="15"/>
      <c r="B340" s="15"/>
      <c r="C340" s="15" t="s">
        <v>88</v>
      </c>
      <c r="D340" s="16"/>
      <c r="E340" s="16"/>
      <c r="F340" s="16"/>
      <c r="G340" s="16">
        <v>0</v>
      </c>
      <c r="H340" s="16"/>
      <c r="I340" s="4"/>
      <c r="J340" s="14"/>
      <c r="K340" s="6" t="s">
        <v>89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1">(X340-Y340)+Z339</f>
        <v>83455.959999999992</v>
      </c>
      <c r="AA340" s="15" t="s">
        <v>23</v>
      </c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 t="s">
        <v>23</v>
      </c>
      <c r="AR340" s="14"/>
      <c r="AS340" s="18"/>
      <c r="AT340" s="16">
        <v>0</v>
      </c>
      <c r="AU340" s="18">
        <f t="shared" ref="AU340:AU371" si="123">(AS340-AT340)+AU339</f>
        <v>0</v>
      </c>
      <c r="AV340" s="15" t="s">
        <v>23</v>
      </c>
      <c r="AX340" s="14"/>
      <c r="AY340" s="18"/>
      <c r="AZ340" s="16">
        <v>0</v>
      </c>
      <c r="BA340" s="18">
        <f t="shared" ref="BA340:BA371" si="124">(AY340-AZ340)+BA339</f>
        <v>0</v>
      </c>
      <c r="BB340" s="15" t="s">
        <v>23</v>
      </c>
      <c r="BD340" s="14"/>
      <c r="BE340" s="18"/>
      <c r="BF340" s="16">
        <v>0</v>
      </c>
      <c r="BG340" s="18">
        <f t="shared" ref="BG340:BG371" si="125">(BE340-BF340)+BG339</f>
        <v>0</v>
      </c>
      <c r="BH340" s="15" t="s">
        <v>23</v>
      </c>
      <c r="BJ340" s="86"/>
      <c r="BK340" s="86"/>
      <c r="BL340" s="24"/>
      <c r="BM340" s="24"/>
      <c r="BN340" s="24"/>
      <c r="BO340" s="24"/>
      <c r="BP340" s="24"/>
      <c r="BQ340" s="126"/>
    </row>
    <row r="341" spans="1:69" ht="16.8" customHeight="1" x14ac:dyDescent="0.35">
      <c r="A341" s="15"/>
      <c r="B341" s="15"/>
      <c r="C341" s="15" t="s">
        <v>90</v>
      </c>
      <c r="D341" s="16"/>
      <c r="E341" s="16"/>
      <c r="F341" s="16"/>
      <c r="G341" s="16">
        <v>0</v>
      </c>
      <c r="H341" s="16"/>
      <c r="I341" s="4"/>
      <c r="J341" s="14"/>
      <c r="K341" s="6" t="s">
        <v>91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 t="s">
        <v>23</v>
      </c>
      <c r="W341" s="14"/>
      <c r="X341" s="18"/>
      <c r="Y341" s="16">
        <v>0</v>
      </c>
      <c r="Z341" s="18">
        <f t="shared" si="121"/>
        <v>83455.959999999992</v>
      </c>
      <c r="AA341" s="15" t="s">
        <v>23</v>
      </c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 t="s">
        <v>23</v>
      </c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 t="s">
        <v>23</v>
      </c>
      <c r="AR341" s="14"/>
      <c r="AS341" s="18"/>
      <c r="AT341" s="16">
        <v>0</v>
      </c>
      <c r="AU341" s="18">
        <f t="shared" si="123"/>
        <v>0</v>
      </c>
      <c r="AV341" s="15" t="s">
        <v>23</v>
      </c>
      <c r="AX341" s="14"/>
      <c r="AY341" s="18"/>
      <c r="AZ341" s="16">
        <v>0</v>
      </c>
      <c r="BA341" s="18">
        <f t="shared" si="124"/>
        <v>0</v>
      </c>
      <c r="BB341" s="15" t="s">
        <v>23</v>
      </c>
      <c r="BD341" s="14"/>
      <c r="BE341" s="18"/>
      <c r="BF341" s="16">
        <v>0</v>
      </c>
      <c r="BG341" s="18">
        <f t="shared" si="125"/>
        <v>0</v>
      </c>
      <c r="BH341" s="15" t="s">
        <v>23</v>
      </c>
      <c r="BJ341" s="86"/>
      <c r="BK341" s="86"/>
      <c r="BL341" s="24"/>
      <c r="BM341" s="24"/>
      <c r="BN341" s="24"/>
      <c r="BO341" s="24"/>
      <c r="BP341" s="24"/>
      <c r="BQ341" s="126"/>
    </row>
    <row r="342" spans="1:69" ht="16.8" customHeight="1" x14ac:dyDescent="0.35">
      <c r="A342" s="15"/>
      <c r="B342" s="15"/>
      <c r="C342" s="15" t="s">
        <v>92</v>
      </c>
      <c r="D342" s="16"/>
      <c r="E342" s="16"/>
      <c r="F342" s="16"/>
      <c r="G342" s="16">
        <v>0</v>
      </c>
      <c r="H342" s="16"/>
      <c r="I342" s="4"/>
      <c r="J342" s="14"/>
      <c r="K342" s="6" t="s">
        <v>93</v>
      </c>
      <c r="L342" s="3"/>
      <c r="M342" s="46" t="s">
        <v>94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 t="s">
        <v>23</v>
      </c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 t="s">
        <v>23</v>
      </c>
      <c r="AR342" s="14"/>
      <c r="AS342" s="18"/>
      <c r="AT342" s="16">
        <v>0</v>
      </c>
      <c r="AU342" s="18">
        <f t="shared" si="123"/>
        <v>0</v>
      </c>
      <c r="AV342" s="15" t="s">
        <v>23</v>
      </c>
      <c r="AX342" s="14"/>
      <c r="AY342" s="18"/>
      <c r="AZ342" s="16">
        <v>0</v>
      </c>
      <c r="BA342" s="18">
        <f t="shared" si="124"/>
        <v>0</v>
      </c>
      <c r="BB342" s="15" t="s">
        <v>23</v>
      </c>
      <c r="BD342" s="14"/>
      <c r="BE342" s="18"/>
      <c r="BF342" s="16">
        <v>0</v>
      </c>
      <c r="BG342" s="18">
        <f t="shared" si="125"/>
        <v>0</v>
      </c>
      <c r="BH342" s="15" t="s">
        <v>23</v>
      </c>
      <c r="BJ342" s="86"/>
      <c r="BK342" s="86"/>
      <c r="BL342" s="24"/>
      <c r="BM342" s="24"/>
      <c r="BN342" s="24"/>
      <c r="BO342" s="24"/>
      <c r="BP342" s="24"/>
      <c r="BQ342" s="126"/>
    </row>
    <row r="343" spans="1:69" ht="16.8" customHeight="1" x14ac:dyDescent="0.35">
      <c r="A343" s="15"/>
      <c r="B343" s="15"/>
      <c r="C343" s="15" t="s">
        <v>95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96</v>
      </c>
      <c r="L343" s="50">
        <v>114.5</v>
      </c>
      <c r="M343" s="16" t="s">
        <v>27</v>
      </c>
      <c r="N343" s="16" t="s">
        <v>28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6"/>
    </row>
    <row r="344" spans="1:69" ht="16.8" customHeight="1" x14ac:dyDescent="0.35">
      <c r="A344" s="15"/>
      <c r="B344" s="15"/>
      <c r="C344" s="15" t="s">
        <v>97</v>
      </c>
      <c r="D344" s="16"/>
      <c r="E344" s="16"/>
      <c r="F344" s="16"/>
      <c r="G344" s="16">
        <v>0</v>
      </c>
      <c r="H344" s="16"/>
      <c r="I344" s="4"/>
      <c r="J344" s="14"/>
      <c r="K344" s="16" t="s">
        <v>205</v>
      </c>
      <c r="L344" s="16">
        <v>0.5</v>
      </c>
      <c r="M344" s="30" t="s">
        <v>99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6"/>
    </row>
    <row r="345" spans="1:69" ht="16.8" customHeight="1" x14ac:dyDescent="0.35">
      <c r="A345" s="15"/>
      <c r="B345" s="15"/>
      <c r="C345" s="15" t="s">
        <v>100</v>
      </c>
      <c r="D345" s="16"/>
      <c r="E345" s="16"/>
      <c r="F345" s="16"/>
      <c r="G345" s="16">
        <v>0</v>
      </c>
      <c r="H345" s="16"/>
      <c r="I345" s="4"/>
      <c r="J345" s="14"/>
      <c r="K345" s="25" t="s">
        <v>23</v>
      </c>
      <c r="L345" s="83">
        <v>0</v>
      </c>
      <c r="M345" s="30" t="s">
        <v>114</v>
      </c>
      <c r="N345" s="16">
        <v>100</v>
      </c>
      <c r="O345" s="16"/>
      <c r="P345" s="18" t="s">
        <v>23</v>
      </c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 t="s">
        <v>23</v>
      </c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 t="s">
        <v>23</v>
      </c>
      <c r="AR345" s="14"/>
      <c r="AS345" s="18"/>
      <c r="AT345" s="16">
        <v>0</v>
      </c>
      <c r="AU345" s="18">
        <f t="shared" si="123"/>
        <v>0</v>
      </c>
      <c r="AV345" s="15" t="s">
        <v>23</v>
      </c>
      <c r="AX345" s="14"/>
      <c r="AY345" s="18"/>
      <c r="AZ345" s="16">
        <v>0</v>
      </c>
      <c r="BA345" s="18">
        <f t="shared" si="124"/>
        <v>0</v>
      </c>
      <c r="BB345" s="15" t="s">
        <v>23</v>
      </c>
      <c r="BD345" s="14"/>
      <c r="BE345" s="18"/>
      <c r="BF345" s="16">
        <v>0</v>
      </c>
      <c r="BG345" s="18">
        <f t="shared" si="125"/>
        <v>0</v>
      </c>
      <c r="BH345" s="15" t="s">
        <v>23</v>
      </c>
      <c r="BJ345" s="86"/>
      <c r="BK345" s="86"/>
      <c r="BL345" s="24"/>
      <c r="BM345" s="24"/>
      <c r="BN345" s="24"/>
      <c r="BO345" s="24"/>
      <c r="BP345" s="24"/>
      <c r="BQ345" s="126"/>
    </row>
    <row r="346" spans="1:69" ht="16.8" customHeight="1" x14ac:dyDescent="0.35">
      <c r="A346" s="15"/>
      <c r="B346" s="15"/>
      <c r="C346" s="64" t="s">
        <v>157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214</v>
      </c>
      <c r="L346" s="73">
        <v>1089.5</v>
      </c>
      <c r="M346" s="3" t="s">
        <v>116</v>
      </c>
      <c r="N346" s="16">
        <v>100</v>
      </c>
      <c r="O346" s="16" t="s">
        <v>23</v>
      </c>
      <c r="P346" s="18" t="s">
        <v>23</v>
      </c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6"/>
    </row>
    <row r="347" spans="1:69" ht="16.8" customHeight="1" x14ac:dyDescent="0.35">
      <c r="A347" s="15"/>
      <c r="B347" s="15"/>
      <c r="C347" s="15" t="s">
        <v>104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215</v>
      </c>
      <c r="L347" s="73">
        <v>204</v>
      </c>
      <c r="M347" s="30" t="s">
        <v>23</v>
      </c>
      <c r="N347" s="30">
        <v>0</v>
      </c>
      <c r="O347" s="16" t="s">
        <v>23</v>
      </c>
      <c r="P347" s="18" t="s">
        <v>23</v>
      </c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195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6"/>
    </row>
    <row r="348" spans="1:69" ht="16.8" customHeight="1" x14ac:dyDescent="0.35">
      <c r="A348" s="15"/>
      <c r="B348" s="15"/>
      <c r="C348" s="47" t="s">
        <v>158</v>
      </c>
      <c r="D348" s="16"/>
      <c r="E348" s="16"/>
      <c r="F348" s="1">
        <v>0</v>
      </c>
      <c r="G348" s="16">
        <v>0</v>
      </c>
      <c r="H348" s="16"/>
      <c r="I348" s="4" t="s">
        <v>23</v>
      </c>
      <c r="J348" s="14"/>
      <c r="K348" s="30" t="s">
        <v>216</v>
      </c>
      <c r="L348" s="30">
        <v>0.01</v>
      </c>
      <c r="M348" s="16" t="s">
        <v>23</v>
      </c>
      <c r="N348" s="16">
        <v>0</v>
      </c>
      <c r="O348" s="16" t="s">
        <v>23</v>
      </c>
      <c r="P348" s="18" t="s">
        <v>23</v>
      </c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 t="s">
        <v>23</v>
      </c>
      <c r="AB348" s="24"/>
      <c r="AC348" s="64" t="s">
        <v>159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 t="s">
        <v>23</v>
      </c>
      <c r="AR348" s="14"/>
      <c r="AS348" s="18"/>
      <c r="AT348" s="16">
        <v>0</v>
      </c>
      <c r="AU348" s="18">
        <f t="shared" si="123"/>
        <v>0</v>
      </c>
      <c r="AV348" s="15" t="s">
        <v>23</v>
      </c>
      <c r="AX348" s="14"/>
      <c r="AY348" s="18"/>
      <c r="AZ348" s="16">
        <v>0</v>
      </c>
      <c r="BA348" s="18">
        <f t="shared" si="124"/>
        <v>0</v>
      </c>
      <c r="BB348" s="15" t="s">
        <v>23</v>
      </c>
      <c r="BD348" s="14"/>
      <c r="BE348" s="18"/>
      <c r="BF348" s="16">
        <v>0</v>
      </c>
      <c r="BG348" s="18">
        <f t="shared" si="125"/>
        <v>0</v>
      </c>
      <c r="BH348" s="15" t="s">
        <v>23</v>
      </c>
      <c r="BJ348" s="86"/>
      <c r="BK348" s="86"/>
      <c r="BL348" s="24"/>
      <c r="BM348" s="24"/>
      <c r="BN348" s="24"/>
      <c r="BO348" s="24"/>
      <c r="BP348" s="24"/>
      <c r="BQ348" s="126"/>
    </row>
    <row r="349" spans="1:69" ht="16.8" customHeight="1" x14ac:dyDescent="0.35">
      <c r="A349" s="15"/>
      <c r="B349" s="15"/>
      <c r="C349" s="15" t="s">
        <v>108</v>
      </c>
      <c r="D349" s="16"/>
      <c r="E349" s="16"/>
      <c r="F349" s="16"/>
      <c r="G349" s="16">
        <v>0</v>
      </c>
      <c r="H349" s="16"/>
      <c r="I349" s="4" t="s">
        <v>23</v>
      </c>
      <c r="J349" s="14"/>
      <c r="K349" s="30" t="s">
        <v>109</v>
      </c>
      <c r="L349" s="73">
        <v>7.0000000000000007E-2</v>
      </c>
      <c r="M349" s="50" t="s">
        <v>23</v>
      </c>
      <c r="N349" s="50">
        <v>0</v>
      </c>
      <c r="O349" s="16" t="s">
        <v>23</v>
      </c>
      <c r="P349" s="18" t="s">
        <v>23</v>
      </c>
      <c r="Q349" s="14"/>
      <c r="R349" s="18"/>
      <c r="S349" s="16">
        <f>G349</f>
        <v>0</v>
      </c>
      <c r="T349" s="18">
        <f t="shared" si="120"/>
        <v>51342.479999999989</v>
      </c>
      <c r="U349" s="15" t="s">
        <v>110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 t="s">
        <v>23</v>
      </c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 t="s">
        <v>23</v>
      </c>
      <c r="AR349" s="14"/>
      <c r="AS349" s="18">
        <v>0</v>
      </c>
      <c r="AT349" s="16">
        <v>0</v>
      </c>
      <c r="AU349" s="18">
        <f t="shared" si="123"/>
        <v>0</v>
      </c>
      <c r="AV349" s="15" t="s">
        <v>23</v>
      </c>
      <c r="AX349" s="14"/>
      <c r="AY349" s="18">
        <v>0</v>
      </c>
      <c r="AZ349" s="16">
        <v>0</v>
      </c>
      <c r="BA349" s="18">
        <f t="shared" si="124"/>
        <v>0</v>
      </c>
      <c r="BB349" s="15" t="s">
        <v>23</v>
      </c>
      <c r="BD349" s="14"/>
      <c r="BE349" s="18">
        <v>0</v>
      </c>
      <c r="BF349" s="16">
        <v>0</v>
      </c>
      <c r="BG349" s="18">
        <f t="shared" si="125"/>
        <v>0</v>
      </c>
      <c r="BH349" s="15" t="s">
        <v>23</v>
      </c>
      <c r="BJ349" s="86"/>
      <c r="BK349" s="86"/>
      <c r="BL349" s="24"/>
      <c r="BM349" s="24"/>
      <c r="BN349" s="24"/>
      <c r="BO349" s="24"/>
      <c r="BP349" s="24"/>
      <c r="BQ349" s="126"/>
    </row>
    <row r="350" spans="1:69" ht="16.8" customHeight="1" x14ac:dyDescent="0.35">
      <c r="A350" s="15"/>
      <c r="B350" s="15"/>
      <c r="C350" s="15" t="s">
        <v>227</v>
      </c>
      <c r="D350" s="16"/>
      <c r="E350" s="16"/>
      <c r="F350" s="16">
        <v>0</v>
      </c>
      <c r="G350" s="16">
        <v>1200</v>
      </c>
      <c r="H350" s="16"/>
      <c r="I350" s="4" t="s">
        <v>23</v>
      </c>
      <c r="J350" s="14"/>
      <c r="K350" s="16" t="s">
        <v>228</v>
      </c>
      <c r="L350" s="16">
        <v>2301</v>
      </c>
      <c r="M350" s="16" t="s">
        <v>23</v>
      </c>
      <c r="N350" s="16">
        <v>0</v>
      </c>
      <c r="O350" s="16" t="s">
        <v>23</v>
      </c>
      <c r="P350" s="18" t="s">
        <v>23</v>
      </c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 t="s">
        <v>23</v>
      </c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 t="s">
        <v>23</v>
      </c>
      <c r="AR350" s="14"/>
      <c r="AS350" s="18">
        <v>0</v>
      </c>
      <c r="AT350" s="16">
        <v>0</v>
      </c>
      <c r="AU350" s="18">
        <f t="shared" si="123"/>
        <v>0</v>
      </c>
      <c r="AV350" s="15" t="s">
        <v>23</v>
      </c>
      <c r="AX350" s="14"/>
      <c r="AY350" s="18">
        <v>0</v>
      </c>
      <c r="AZ350" s="16">
        <v>0</v>
      </c>
      <c r="BA350" s="18">
        <f t="shared" si="124"/>
        <v>0</v>
      </c>
      <c r="BB350" s="15" t="s">
        <v>23</v>
      </c>
      <c r="BD350" s="14"/>
      <c r="BE350" s="18">
        <v>0</v>
      </c>
      <c r="BF350" s="16">
        <v>0</v>
      </c>
      <c r="BG350" s="18">
        <f t="shared" si="125"/>
        <v>0</v>
      </c>
      <c r="BH350" s="15" t="s">
        <v>23</v>
      </c>
      <c r="BJ350" s="86"/>
      <c r="BK350" s="86"/>
      <c r="BL350" s="24"/>
      <c r="BM350" s="24"/>
      <c r="BN350" s="24"/>
      <c r="BO350" s="24"/>
      <c r="BP350" s="24"/>
      <c r="BQ350" s="126"/>
    </row>
    <row r="351" spans="1:69" ht="16.8" customHeight="1" x14ac:dyDescent="0.35">
      <c r="A351" s="15"/>
      <c r="B351" s="15"/>
      <c r="C351" s="15" t="s">
        <v>229</v>
      </c>
      <c r="D351" s="16"/>
      <c r="E351" s="16"/>
      <c r="F351" s="16">
        <v>0</v>
      </c>
      <c r="G351" s="16">
        <v>450</v>
      </c>
      <c r="H351" s="16"/>
      <c r="I351" s="4" t="s">
        <v>23</v>
      </c>
      <c r="J351" s="14"/>
      <c r="K351" s="16" t="s">
        <v>230</v>
      </c>
      <c r="L351" s="16">
        <v>527.01</v>
      </c>
      <c r="M351" s="16" t="s">
        <v>23</v>
      </c>
      <c r="N351" s="16">
        <v>0</v>
      </c>
      <c r="O351" s="16" t="s">
        <v>23</v>
      </c>
      <c r="P351" s="18" t="s">
        <v>23</v>
      </c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 t="s">
        <v>23</v>
      </c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 t="s">
        <v>23</v>
      </c>
      <c r="AR351" s="14"/>
      <c r="AS351" s="18">
        <v>0</v>
      </c>
      <c r="AT351" s="16"/>
      <c r="AU351" s="18">
        <f t="shared" si="123"/>
        <v>0</v>
      </c>
      <c r="AV351" s="15" t="s">
        <v>23</v>
      </c>
      <c r="AX351" s="14"/>
      <c r="AY351" s="18">
        <v>0</v>
      </c>
      <c r="AZ351" s="16"/>
      <c r="BA351" s="18">
        <f t="shared" si="124"/>
        <v>0</v>
      </c>
      <c r="BB351" s="15" t="s">
        <v>23</v>
      </c>
      <c r="BD351" s="14"/>
      <c r="BE351" s="18">
        <v>0</v>
      </c>
      <c r="BF351" s="16"/>
      <c r="BG351" s="18">
        <f t="shared" si="125"/>
        <v>0</v>
      </c>
      <c r="BH351" s="15" t="s">
        <v>23</v>
      </c>
      <c r="BJ351" s="86"/>
      <c r="BK351" s="86"/>
      <c r="BL351" s="24"/>
      <c r="BM351" s="24"/>
      <c r="BN351" s="24"/>
      <c r="BO351" s="24"/>
      <c r="BP351" s="24"/>
      <c r="BQ351" s="126"/>
    </row>
    <row r="352" spans="1:69" ht="16.8" customHeight="1" x14ac:dyDescent="0.35">
      <c r="A352" s="15" t="s">
        <v>23</v>
      </c>
      <c r="B352" s="15"/>
      <c r="C352" s="15" t="s">
        <v>115</v>
      </c>
      <c r="D352" s="16"/>
      <c r="E352" s="16"/>
      <c r="F352" s="16">
        <v>0</v>
      </c>
      <c r="G352" s="16"/>
      <c r="H352" s="16"/>
      <c r="I352" s="4"/>
      <c r="J352" s="14"/>
      <c r="K352" s="16" t="s">
        <v>231</v>
      </c>
      <c r="L352" s="16">
        <v>621.32000000000005</v>
      </c>
      <c r="M352" s="16" t="s">
        <v>23</v>
      </c>
      <c r="N352" s="16">
        <v>0</v>
      </c>
      <c r="O352" s="16" t="s">
        <v>23</v>
      </c>
      <c r="P352" s="18" t="s">
        <v>23</v>
      </c>
      <c r="Q352" s="14"/>
      <c r="R352" s="18">
        <v>0</v>
      </c>
      <c r="S352" s="16">
        <v>0</v>
      </c>
      <c r="T352" s="18">
        <f t="shared" si="120"/>
        <v>49692.479999999989</v>
      </c>
      <c r="U352" s="15" t="s">
        <v>23</v>
      </c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 t="s">
        <v>23</v>
      </c>
      <c r="AD352" s="25"/>
      <c r="AE352" s="62" t="s">
        <v>23</v>
      </c>
      <c r="AF352" s="63" t="s">
        <v>23</v>
      </c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 t="s">
        <v>23</v>
      </c>
      <c r="AR352" s="14"/>
      <c r="AS352" s="18">
        <v>0</v>
      </c>
      <c r="AT352" s="16"/>
      <c r="AU352" s="18">
        <f t="shared" si="123"/>
        <v>0</v>
      </c>
      <c r="AV352" s="15" t="s">
        <v>23</v>
      </c>
      <c r="AX352" s="14"/>
      <c r="AY352" s="18">
        <v>0</v>
      </c>
      <c r="AZ352" s="16"/>
      <c r="BA352" s="18">
        <f t="shared" si="124"/>
        <v>0</v>
      </c>
      <c r="BB352" s="15" t="s">
        <v>23</v>
      </c>
      <c r="BD352" s="14"/>
      <c r="BE352" s="18">
        <v>0</v>
      </c>
      <c r="BF352" s="16"/>
      <c r="BG352" s="18">
        <f t="shared" si="125"/>
        <v>0</v>
      </c>
      <c r="BH352" s="15" t="s">
        <v>23</v>
      </c>
      <c r="BJ352" s="86"/>
      <c r="BK352" s="86"/>
      <c r="BL352" s="24"/>
      <c r="BM352" s="24"/>
      <c r="BN352" s="24"/>
      <c r="BO352" s="24"/>
      <c r="BP352" s="24"/>
      <c r="BQ352" s="126"/>
    </row>
    <row r="353" spans="1:69" ht="16.8" customHeight="1" x14ac:dyDescent="0.35">
      <c r="A353" s="15"/>
      <c r="B353" s="15" t="s">
        <v>23</v>
      </c>
      <c r="C353" s="15" t="s">
        <v>115</v>
      </c>
      <c r="D353" s="16"/>
      <c r="E353" s="16"/>
      <c r="F353" s="16">
        <v>0</v>
      </c>
      <c r="G353" s="16"/>
      <c r="H353" s="16">
        <v>0</v>
      </c>
      <c r="I353" s="4"/>
      <c r="J353" s="14" t="s">
        <v>23</v>
      </c>
      <c r="K353" s="16" t="s">
        <v>23</v>
      </c>
      <c r="L353" s="16">
        <v>0</v>
      </c>
      <c r="M353" s="16" t="s">
        <v>23</v>
      </c>
      <c r="N353" s="16">
        <v>0</v>
      </c>
      <c r="O353" s="16"/>
      <c r="P353" s="18" t="s">
        <v>23</v>
      </c>
      <c r="Q353" s="14"/>
      <c r="R353" s="18">
        <v>0</v>
      </c>
      <c r="S353" s="16">
        <v>0</v>
      </c>
      <c r="T353" s="18">
        <f t="shared" si="120"/>
        <v>49692.479999999989</v>
      </c>
      <c r="U353" s="15" t="s">
        <v>23</v>
      </c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 t="s">
        <v>23</v>
      </c>
      <c r="AB353" s="24"/>
      <c r="AC353" s="15" t="s">
        <v>23</v>
      </c>
      <c r="AD353" s="25"/>
      <c r="AE353" s="62" t="s">
        <v>23</v>
      </c>
      <c r="AF353" s="63" t="s">
        <v>23</v>
      </c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 t="s">
        <v>23</v>
      </c>
      <c r="AR353" s="14"/>
      <c r="AS353" s="18">
        <v>0</v>
      </c>
      <c r="AT353" s="16"/>
      <c r="AU353" s="18">
        <f t="shared" si="123"/>
        <v>0</v>
      </c>
      <c r="AV353" s="15" t="s">
        <v>23</v>
      </c>
      <c r="AX353" s="14"/>
      <c r="AY353" s="18">
        <v>0</v>
      </c>
      <c r="AZ353" s="16"/>
      <c r="BA353" s="18">
        <f t="shared" si="124"/>
        <v>0</v>
      </c>
      <c r="BB353" s="15" t="s">
        <v>23</v>
      </c>
      <c r="BD353" s="14"/>
      <c r="BE353" s="18">
        <v>0</v>
      </c>
      <c r="BF353" s="16"/>
      <c r="BG353" s="18">
        <f t="shared" si="125"/>
        <v>0</v>
      </c>
      <c r="BH353" s="15" t="s">
        <v>23</v>
      </c>
      <c r="BJ353" s="86"/>
      <c r="BK353" s="86"/>
      <c r="BL353" s="24"/>
      <c r="BM353" s="24"/>
      <c r="BN353" s="24"/>
      <c r="BO353" s="24"/>
      <c r="BP353" s="24"/>
      <c r="BQ353" s="126"/>
    </row>
    <row r="354" spans="1:69" ht="16.8" customHeight="1" x14ac:dyDescent="0.35">
      <c r="A354" s="15" t="s">
        <v>23</v>
      </c>
      <c r="B354" s="15"/>
      <c r="C354" s="15" t="s">
        <v>115</v>
      </c>
      <c r="D354" s="16"/>
      <c r="E354" s="16"/>
      <c r="F354" s="16">
        <v>0</v>
      </c>
      <c r="G354" s="16"/>
      <c r="H354" s="16"/>
      <c r="I354" s="4"/>
      <c r="J354" s="14"/>
      <c r="K354" s="16" t="s">
        <v>118</v>
      </c>
      <c r="L354" s="16">
        <v>-9</v>
      </c>
      <c r="M354" s="16" t="s">
        <v>23</v>
      </c>
      <c r="N354" s="16">
        <v>0</v>
      </c>
      <c r="O354" s="16"/>
      <c r="P354" s="18" t="s">
        <v>23</v>
      </c>
      <c r="Q354" s="14"/>
      <c r="R354" s="18">
        <v>0</v>
      </c>
      <c r="S354" s="16">
        <v>0</v>
      </c>
      <c r="T354" s="18">
        <f t="shared" si="120"/>
        <v>49692.479999999989</v>
      </c>
      <c r="U354" s="15" t="s">
        <v>23</v>
      </c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 t="s">
        <v>23</v>
      </c>
      <c r="AB354" s="24"/>
      <c r="AC354" s="15" t="s">
        <v>23</v>
      </c>
      <c r="AD354" s="25"/>
      <c r="AE354" s="62" t="s">
        <v>23</v>
      </c>
      <c r="AF354" s="63" t="s">
        <v>23</v>
      </c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 t="s">
        <v>23</v>
      </c>
      <c r="AR354" s="14"/>
      <c r="AS354" s="18">
        <v>0</v>
      </c>
      <c r="AT354" s="16"/>
      <c r="AU354" s="18">
        <f t="shared" si="123"/>
        <v>0</v>
      </c>
      <c r="AV354" s="15" t="s">
        <v>23</v>
      </c>
      <c r="AX354" s="14"/>
      <c r="AY354" s="18">
        <v>0</v>
      </c>
      <c r="AZ354" s="16"/>
      <c r="BA354" s="18">
        <f t="shared" si="124"/>
        <v>0</v>
      </c>
      <c r="BB354" s="15" t="s">
        <v>23</v>
      </c>
      <c r="BD354" s="14"/>
      <c r="BE354" s="18">
        <v>0</v>
      </c>
      <c r="BF354" s="16"/>
      <c r="BG354" s="18">
        <f t="shared" si="125"/>
        <v>0</v>
      </c>
      <c r="BH354" s="15" t="s">
        <v>23</v>
      </c>
      <c r="BJ354" s="86"/>
      <c r="BK354" s="86"/>
      <c r="BL354" s="24"/>
      <c r="BM354" s="24"/>
      <c r="BN354" s="24"/>
      <c r="BO354" s="24"/>
      <c r="BP354" s="24"/>
      <c r="BQ354" s="126"/>
    </row>
    <row r="355" spans="1:69" ht="16.8" customHeight="1" x14ac:dyDescent="0.35">
      <c r="A355" s="15"/>
      <c r="B355" s="15"/>
      <c r="C355" s="15" t="s">
        <v>115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69</v>
      </c>
      <c r="L355" s="51">
        <f>AI364</f>
        <v>0</v>
      </c>
      <c r="M355" s="16"/>
      <c r="N355" s="16"/>
      <c r="O355" s="16"/>
      <c r="P355" s="18" t="s">
        <v>23</v>
      </c>
      <c r="Q355" s="14"/>
      <c r="R355" s="18">
        <v>0</v>
      </c>
      <c r="S355" s="16">
        <v>0</v>
      </c>
      <c r="T355" s="18">
        <f t="shared" si="120"/>
        <v>49692.479999999989</v>
      </c>
      <c r="U355" s="15" t="s">
        <v>23</v>
      </c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 t="s">
        <v>23</v>
      </c>
      <c r="AD355" s="25"/>
      <c r="AE355" s="62" t="s">
        <v>23</v>
      </c>
      <c r="AF355" s="63" t="s">
        <v>23</v>
      </c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 t="s">
        <v>23</v>
      </c>
      <c r="AR355" s="14"/>
      <c r="AS355" s="18">
        <v>0</v>
      </c>
      <c r="AT355" s="16"/>
      <c r="AU355" s="18">
        <f t="shared" si="123"/>
        <v>0</v>
      </c>
      <c r="AV355" s="15" t="s">
        <v>23</v>
      </c>
      <c r="AX355" s="14"/>
      <c r="AY355" s="18">
        <v>0</v>
      </c>
      <c r="AZ355" s="16"/>
      <c r="BA355" s="18">
        <f t="shared" si="124"/>
        <v>0</v>
      </c>
      <c r="BB355" s="15" t="s">
        <v>23</v>
      </c>
      <c r="BD355" s="14"/>
      <c r="BE355" s="18">
        <v>0</v>
      </c>
      <c r="BF355" s="16"/>
      <c r="BG355" s="18">
        <f t="shared" si="125"/>
        <v>0</v>
      </c>
      <c r="BH355" s="15" t="s">
        <v>23</v>
      </c>
      <c r="BJ355" s="86"/>
      <c r="BK355" s="86"/>
      <c r="BL355" s="24"/>
      <c r="BM355" s="24"/>
      <c r="BN355" s="24"/>
      <c r="BO355" s="24"/>
      <c r="BP355" s="24"/>
      <c r="BQ355" s="126"/>
    </row>
    <row r="356" spans="1:69" ht="16.8" customHeight="1" x14ac:dyDescent="0.35">
      <c r="A356" s="15"/>
      <c r="B356" s="15"/>
      <c r="C356" s="68" t="s">
        <v>115</v>
      </c>
      <c r="D356" s="16"/>
      <c r="E356" s="16"/>
      <c r="F356" s="16">
        <v>0</v>
      </c>
      <c r="G356" s="16"/>
      <c r="H356" s="16"/>
      <c r="I356" s="4"/>
      <c r="J356" s="14"/>
      <c r="K356" s="17" t="s">
        <v>119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 t="s">
        <v>23</v>
      </c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 t="s">
        <v>23</v>
      </c>
      <c r="AD356" s="25"/>
      <c r="AE356" s="62" t="s">
        <v>23</v>
      </c>
      <c r="AF356" s="63" t="s">
        <v>23</v>
      </c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 t="s">
        <v>23</v>
      </c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 t="s">
        <v>23</v>
      </c>
      <c r="BD356" s="14"/>
      <c r="BE356" s="18">
        <v>0</v>
      </c>
      <c r="BF356" s="16"/>
      <c r="BG356" s="18">
        <f t="shared" si="125"/>
        <v>0</v>
      </c>
      <c r="BH356" s="15" t="s">
        <v>23</v>
      </c>
      <c r="BJ356" s="86"/>
      <c r="BK356" s="86"/>
      <c r="BL356" s="24"/>
      <c r="BM356" s="24"/>
      <c r="BN356" s="24"/>
      <c r="BO356" s="24"/>
      <c r="BP356" s="24"/>
      <c r="BQ356" s="126"/>
    </row>
    <row r="357" spans="1:69" ht="16.8" customHeight="1" x14ac:dyDescent="0.35">
      <c r="A357" s="15"/>
      <c r="B357" s="15"/>
      <c r="C357" s="15" t="s">
        <v>178</v>
      </c>
      <c r="D357" s="16"/>
      <c r="E357" s="16"/>
      <c r="F357" s="16">
        <f>'BONIFICI CATTOLICA'!B206+'BONIFICI GENERALI '!B206</f>
        <v>14269.78</v>
      </c>
      <c r="G357" s="85">
        <f>F347</f>
        <v>0</v>
      </c>
      <c r="H357" s="16"/>
      <c r="I357" s="4"/>
      <c r="J357" s="14"/>
      <c r="K357" s="17" t="s">
        <v>94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 t="s">
        <v>23</v>
      </c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 t="s">
        <v>23</v>
      </c>
      <c r="AD357" s="25"/>
      <c r="AE357" s="62" t="s">
        <v>23</v>
      </c>
      <c r="AF357" s="63" t="s">
        <v>23</v>
      </c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 t="s">
        <v>23</v>
      </c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 t="s">
        <v>23</v>
      </c>
      <c r="BD357" s="14"/>
      <c r="BE357" s="18">
        <v>0</v>
      </c>
      <c r="BF357" s="16"/>
      <c r="BG357" s="18">
        <f t="shared" si="125"/>
        <v>0</v>
      </c>
      <c r="BH357" s="15" t="s">
        <v>23</v>
      </c>
      <c r="BJ357" s="86"/>
      <c r="BK357" s="86"/>
      <c r="BL357" s="24"/>
      <c r="BM357" s="24"/>
      <c r="BN357" s="24"/>
      <c r="BO357" s="24"/>
      <c r="BP357" s="24"/>
      <c r="BQ357" s="126"/>
    </row>
    <row r="358" spans="1:69" ht="16.8" customHeight="1" x14ac:dyDescent="0.35">
      <c r="A358" s="15"/>
      <c r="B358" s="15"/>
      <c r="C358" s="47" t="s">
        <v>120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 t="s">
        <v>23</v>
      </c>
      <c r="N358" s="3" t="s">
        <v>23</v>
      </c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166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 t="s">
        <v>23</v>
      </c>
      <c r="AR358" s="14"/>
      <c r="AS358" s="18"/>
      <c r="AT358" s="25">
        <v>0</v>
      </c>
      <c r="AU358" s="18">
        <f t="shared" si="123"/>
        <v>0</v>
      </c>
      <c r="AV358" s="15" t="s">
        <v>23</v>
      </c>
      <c r="AX358" s="14"/>
      <c r="AY358" s="18"/>
      <c r="AZ358" s="25">
        <v>0</v>
      </c>
      <c r="BA358" s="18">
        <f t="shared" si="124"/>
        <v>0</v>
      </c>
      <c r="BB358" s="15" t="s">
        <v>23</v>
      </c>
      <c r="BD358" s="14"/>
      <c r="BE358" s="18"/>
      <c r="BF358" s="25">
        <v>0</v>
      </c>
      <c r="BG358" s="18">
        <f t="shared" si="125"/>
        <v>0</v>
      </c>
      <c r="BH358" s="15" t="s">
        <v>23</v>
      </c>
      <c r="BJ358" s="86"/>
      <c r="BK358" s="86"/>
      <c r="BL358" s="24"/>
      <c r="BM358" s="24"/>
      <c r="BN358" s="24"/>
      <c r="BO358" s="24"/>
      <c r="BP358" s="24"/>
      <c r="BQ358" s="126"/>
    </row>
    <row r="359" spans="1:69" ht="16.8" customHeight="1" x14ac:dyDescent="0.35">
      <c r="A359" s="15"/>
      <c r="B359" s="15"/>
      <c r="C359" s="15" t="s">
        <v>121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 t="s">
        <v>23</v>
      </c>
      <c r="N359" s="16" t="s">
        <v>23</v>
      </c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6"/>
    </row>
    <row r="360" spans="1:69" ht="16.8" customHeight="1" x14ac:dyDescent="0.35">
      <c r="A360" s="15" t="s">
        <v>23</v>
      </c>
      <c r="B360" s="15"/>
      <c r="C360" s="15" t="s">
        <v>122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 t="s">
        <v>23</v>
      </c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 t="s">
        <v>23</v>
      </c>
      <c r="AR360" s="14"/>
      <c r="AS360" s="18"/>
      <c r="AT360" s="16">
        <v>0</v>
      </c>
      <c r="AU360" s="18">
        <f t="shared" si="123"/>
        <v>0</v>
      </c>
      <c r="AV360" s="15" t="s">
        <v>23</v>
      </c>
      <c r="AX360" s="14"/>
      <c r="AY360" s="18"/>
      <c r="AZ360" s="16">
        <v>0</v>
      </c>
      <c r="BA360" s="18">
        <f t="shared" si="124"/>
        <v>0</v>
      </c>
      <c r="BB360" s="15" t="s">
        <v>23</v>
      </c>
      <c r="BD360" s="14"/>
      <c r="BE360" s="18"/>
      <c r="BF360" s="16">
        <v>0</v>
      </c>
      <c r="BG360" s="18">
        <f t="shared" si="125"/>
        <v>0</v>
      </c>
      <c r="BH360" s="15" t="s">
        <v>23</v>
      </c>
      <c r="BJ360" s="86"/>
      <c r="BK360" s="86"/>
      <c r="BL360" s="24"/>
      <c r="BM360" s="24"/>
      <c r="BN360" s="24"/>
      <c r="BO360" s="24"/>
      <c r="BP360" s="24"/>
      <c r="BQ360" s="126"/>
    </row>
    <row r="361" spans="1:69" ht="16.8" customHeight="1" x14ac:dyDescent="0.35">
      <c r="A361" s="15"/>
      <c r="B361" s="15"/>
      <c r="C361" s="15" t="s">
        <v>23</v>
      </c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123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 t="s">
        <v>23</v>
      </c>
      <c r="W361" s="14"/>
      <c r="X361" s="18">
        <v>0</v>
      </c>
      <c r="Y361" s="16">
        <v>0</v>
      </c>
      <c r="Z361" s="18">
        <f t="shared" si="121"/>
        <v>97725.739999999991</v>
      </c>
      <c r="AA361" s="15" t="s">
        <v>23</v>
      </c>
      <c r="AB361" s="24"/>
      <c r="AC361" s="15" t="str">
        <f>C361</f>
        <v/>
      </c>
      <c r="AD361" s="25"/>
      <c r="AE361" s="62">
        <f>G361</f>
        <v>0</v>
      </c>
      <c r="AF361" s="63">
        <f>AE361+AF300</f>
        <v>0</v>
      </c>
      <c r="AG361" s="25"/>
      <c r="AH361" s="24" t="s">
        <v>119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 t="s">
        <v>23</v>
      </c>
      <c r="AR361" s="14"/>
      <c r="AS361" s="18"/>
      <c r="AT361" s="16">
        <v>0</v>
      </c>
      <c r="AU361" s="18">
        <f t="shared" si="123"/>
        <v>0</v>
      </c>
      <c r="AV361" s="16" t="s">
        <v>23</v>
      </c>
      <c r="AX361" s="14"/>
      <c r="AY361" s="18"/>
      <c r="AZ361" s="16">
        <v>0</v>
      </c>
      <c r="BA361" s="18">
        <f t="shared" si="124"/>
        <v>0</v>
      </c>
      <c r="BB361" s="15" t="s">
        <v>23</v>
      </c>
      <c r="BD361" s="14"/>
      <c r="BE361" s="18"/>
      <c r="BF361" s="16">
        <v>0</v>
      </c>
      <c r="BG361" s="18">
        <f t="shared" si="125"/>
        <v>0</v>
      </c>
      <c r="BH361" s="15" t="s">
        <v>23</v>
      </c>
      <c r="BJ361" s="86"/>
      <c r="BK361" s="86"/>
      <c r="BL361" s="24"/>
      <c r="BM361" s="24"/>
      <c r="BN361" s="24"/>
      <c r="BO361" s="24"/>
      <c r="BP361" s="24"/>
      <c r="BQ361" s="126"/>
    </row>
    <row r="362" spans="1:69" ht="16.8" customHeight="1" x14ac:dyDescent="0.35">
      <c r="A362" s="15"/>
      <c r="B362" s="15"/>
      <c r="C362" s="64" t="s">
        <v>150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 t="s">
        <v>23</v>
      </c>
      <c r="K362" s="6" t="s">
        <v>124</v>
      </c>
      <c r="L362" s="3">
        <f>L361-M361</f>
        <v>112296.09</v>
      </c>
      <c r="M362" s="16"/>
      <c r="N362" s="16"/>
      <c r="O362" s="16" t="s">
        <v>23</v>
      </c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 t="s">
        <v>23</v>
      </c>
      <c r="AB362" s="24"/>
      <c r="AC362" s="71" t="s">
        <v>199</v>
      </c>
      <c r="AD362" s="65"/>
      <c r="AE362" s="65">
        <v>0</v>
      </c>
      <c r="AF362" s="63">
        <f>SUM(AF314:AF361)</f>
        <v>14817.13</v>
      </c>
      <c r="AG362" s="25"/>
      <c r="AH362" s="24" t="s">
        <v>125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 t="s">
        <v>23</v>
      </c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6"/>
    </row>
    <row r="363" spans="1:69" ht="16.8" customHeight="1" x14ac:dyDescent="0.35">
      <c r="A363" s="15"/>
      <c r="B363" s="15"/>
      <c r="C363" s="64" t="s">
        <v>152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36</v>
      </c>
      <c r="L363" s="55">
        <f>D364+E364+A364+B364+B311</f>
        <v>112296.09000000001</v>
      </c>
      <c r="M363" s="16"/>
      <c r="N363" s="16"/>
      <c r="O363" s="56" t="s">
        <v>23</v>
      </c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 t="s">
        <v>23</v>
      </c>
      <c r="AB363" s="24"/>
      <c r="AC363" s="71" t="s">
        <v>170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6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127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128</v>
      </c>
      <c r="L364" s="3">
        <f>L362-L363</f>
        <v>0</v>
      </c>
      <c r="M364" s="27" t="s">
        <v>171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129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172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200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6" spans="1:69" ht="16.8" customHeight="1" x14ac:dyDescent="0.25">
      <c r="C366" s="7" t="s">
        <v>23</v>
      </c>
    </row>
    <row r="367" spans="1:69" ht="16.8" customHeight="1" x14ac:dyDescent="0.35">
      <c r="A367" s="2"/>
      <c r="B367" s="2" t="s">
        <v>23</v>
      </c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4" t="s">
        <v>25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V367" s="7" t="s">
        <v>23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130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173</v>
      </c>
      <c r="BK367" s="21" t="s">
        <v>0</v>
      </c>
      <c r="BL367" s="8" t="s">
        <v>35</v>
      </c>
      <c r="BM367" s="8" t="s">
        <v>0</v>
      </c>
      <c r="BN367" s="8" t="s">
        <v>41</v>
      </c>
      <c r="BO367" s="8" t="s">
        <v>174</v>
      </c>
      <c r="BP367" s="8" t="s">
        <v>0</v>
      </c>
      <c r="BQ367" s="9" t="s">
        <v>175</v>
      </c>
    </row>
    <row r="368" spans="1:69" ht="16.8" customHeight="1" x14ac:dyDescent="0.35">
      <c r="A368" s="14">
        <v>45300</v>
      </c>
      <c r="B368" s="15" t="s">
        <v>176</v>
      </c>
      <c r="C368" s="15" t="s">
        <v>177</v>
      </c>
      <c r="D368" s="16">
        <v>8635.7900000000009</v>
      </c>
      <c r="E368" s="16">
        <v>0</v>
      </c>
      <c r="F368" s="16"/>
      <c r="G368" s="16"/>
      <c r="H368" s="105"/>
      <c r="I368" s="4"/>
      <c r="J368" s="14">
        <f>A368</f>
        <v>45300</v>
      </c>
      <c r="K368" s="17" t="s">
        <v>25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26</v>
      </c>
      <c r="AD368" s="11">
        <f>N368</f>
        <v>2920.0800000000004</v>
      </c>
      <c r="AE368" s="11"/>
      <c r="AF368" s="20"/>
      <c r="AG368" s="20"/>
      <c r="AH368" s="21" t="s">
        <v>27</v>
      </c>
      <c r="AI368" s="22" t="s">
        <v>28</v>
      </c>
      <c r="AJ368" s="23" t="s">
        <v>29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178</v>
      </c>
      <c r="BM368" s="88">
        <f>BK368</f>
        <v>45300</v>
      </c>
      <c r="BN368" s="24" t="s">
        <v>178</v>
      </c>
      <c r="BO368" s="24"/>
      <c r="BP368" s="88">
        <f>BK368</f>
        <v>45300</v>
      </c>
      <c r="BQ368" s="126"/>
    </row>
    <row r="369" spans="1:69" ht="16.8" customHeight="1" x14ac:dyDescent="0.35">
      <c r="A369" s="15"/>
      <c r="B369" s="15"/>
      <c r="C369" s="15" t="s">
        <v>179</v>
      </c>
      <c r="D369" s="16">
        <v>0</v>
      </c>
      <c r="E369" s="16"/>
      <c r="F369" s="16"/>
      <c r="G369" s="16"/>
      <c r="H369" s="105" t="s">
        <v>35</v>
      </c>
      <c r="I369" s="4"/>
      <c r="J369" s="14"/>
      <c r="K369" s="17" t="s">
        <v>31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32</v>
      </c>
      <c r="AD369" s="25"/>
      <c r="AE369" s="25"/>
      <c r="AF369" s="25"/>
      <c r="AG369" s="25"/>
      <c r="AH369" s="12" t="s">
        <v>33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 t="s">
        <v>23</v>
      </c>
      <c r="BL369" s="24">
        <v>0</v>
      </c>
      <c r="BM369" s="91" t="s">
        <v>23</v>
      </c>
      <c r="BN369" s="24">
        <v>0</v>
      </c>
      <c r="BO369" s="24">
        <v>0</v>
      </c>
      <c r="BP369" s="91" t="s">
        <v>23</v>
      </c>
      <c r="BQ369" s="126"/>
    </row>
    <row r="370" spans="1:69" ht="16.8" customHeight="1" x14ac:dyDescent="0.35">
      <c r="A370" s="15"/>
      <c r="B370" s="15"/>
      <c r="C370" s="15" t="s">
        <v>180</v>
      </c>
      <c r="D370" s="16">
        <v>8703</v>
      </c>
      <c r="E370" s="16">
        <v>265.5</v>
      </c>
      <c r="F370" s="16" t="s">
        <v>23</v>
      </c>
      <c r="G370" s="16"/>
      <c r="H370" s="105">
        <f>D371+H309</f>
        <v>9089.0299999999988</v>
      </c>
      <c r="I370" s="4"/>
      <c r="J370" s="14"/>
      <c r="K370" s="17" t="s">
        <v>36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 t="s">
        <v>23</v>
      </c>
      <c r="BL370" s="24">
        <v>0</v>
      </c>
      <c r="BM370" s="91" t="s">
        <v>23</v>
      </c>
      <c r="BN370" s="24">
        <v>0</v>
      </c>
      <c r="BO370" s="24">
        <v>0</v>
      </c>
      <c r="BP370" s="91" t="s">
        <v>23</v>
      </c>
      <c r="BQ370" s="126"/>
    </row>
    <row r="371" spans="1:69" ht="16.8" customHeight="1" x14ac:dyDescent="0.35">
      <c r="A371" s="15" t="s">
        <v>232</v>
      </c>
      <c r="B371" s="15">
        <v>0</v>
      </c>
      <c r="C371" s="15" t="s">
        <v>181</v>
      </c>
      <c r="D371" s="16">
        <v>1395.54</v>
      </c>
      <c r="E371" s="16"/>
      <c r="F371" s="16"/>
      <c r="G371" s="16"/>
      <c r="H371" s="105" t="s">
        <v>41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 t="s">
        <v>23</v>
      </c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 t="s">
        <v>23</v>
      </c>
      <c r="BL371" s="24">
        <v>0</v>
      </c>
      <c r="BM371" s="91" t="s">
        <v>23</v>
      </c>
      <c r="BN371" s="24">
        <v>0</v>
      </c>
      <c r="BO371" s="24">
        <v>0</v>
      </c>
      <c r="BP371" s="91" t="s">
        <v>23</v>
      </c>
      <c r="BQ371" s="126"/>
    </row>
    <row r="372" spans="1:69" ht="16.8" customHeight="1" x14ac:dyDescent="0.35">
      <c r="A372" s="15" t="s">
        <v>233</v>
      </c>
      <c r="B372" s="16">
        <f>B371+B311</f>
        <v>74.98</v>
      </c>
      <c r="C372" s="15" t="s">
        <v>182</v>
      </c>
      <c r="D372" s="16">
        <v>1359.64</v>
      </c>
      <c r="E372" s="16">
        <v>0</v>
      </c>
      <c r="F372" s="16"/>
      <c r="G372" s="16"/>
      <c r="H372" s="105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 t="s">
        <v>23</v>
      </c>
      <c r="AD372" s="25"/>
      <c r="AE372" s="25" t="s">
        <v>23</v>
      </c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 t="s">
        <v>23</v>
      </c>
      <c r="BL372" s="24">
        <v>0</v>
      </c>
      <c r="BM372" s="91" t="s">
        <v>23</v>
      </c>
      <c r="BN372" s="24">
        <v>0</v>
      </c>
      <c r="BO372" s="24"/>
      <c r="BP372" s="24"/>
      <c r="BQ372" s="126"/>
    </row>
    <row r="373" spans="1:69" ht="16.8" customHeight="1" x14ac:dyDescent="0.35">
      <c r="A373" s="15">
        <v>15.96</v>
      </c>
      <c r="B373" s="15"/>
      <c r="C373" s="15" t="s">
        <v>183</v>
      </c>
      <c r="D373" s="16">
        <v>640</v>
      </c>
      <c r="E373" s="16">
        <v>0</v>
      </c>
      <c r="F373" s="16"/>
      <c r="G373" s="16"/>
      <c r="H373" s="105" t="s">
        <v>45</v>
      </c>
      <c r="I373" s="77" t="s">
        <v>184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 t="s">
        <v>23</v>
      </c>
      <c r="AD373" s="25"/>
      <c r="AE373" s="25" t="s">
        <v>23</v>
      </c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 t="s">
        <v>23</v>
      </c>
      <c r="BL373" s="24">
        <v>0</v>
      </c>
      <c r="BM373" s="91" t="s">
        <v>23</v>
      </c>
      <c r="BN373" s="24">
        <v>0</v>
      </c>
      <c r="BO373" s="24"/>
      <c r="BP373" s="24"/>
      <c r="BQ373" s="126"/>
    </row>
    <row r="374" spans="1:69" ht="16.8" customHeight="1" x14ac:dyDescent="0.35">
      <c r="A374" s="15"/>
      <c r="B374" s="15" t="s">
        <v>43</v>
      </c>
      <c r="C374" s="15" t="s">
        <v>185</v>
      </c>
      <c r="D374" s="16">
        <v>0</v>
      </c>
      <c r="E374" s="16"/>
      <c r="F374" s="16"/>
      <c r="G374" s="16"/>
      <c r="H374" s="105">
        <f>D374+H313</f>
        <v>23.73</v>
      </c>
      <c r="I374" s="78">
        <f>D371+D372-E372+D374</f>
        <v>2755.1800000000003</v>
      </c>
      <c r="J374" s="14"/>
      <c r="K374" s="15" t="s">
        <v>46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 t="s">
        <v>23</v>
      </c>
      <c r="AD374" s="25"/>
      <c r="AE374" s="25" t="s">
        <v>23</v>
      </c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 t="s">
        <v>23</v>
      </c>
      <c r="BL374" s="24">
        <v>0</v>
      </c>
      <c r="BM374" s="91" t="s">
        <v>23</v>
      </c>
      <c r="BN374" s="24">
        <v>0</v>
      </c>
      <c r="BO374" s="24"/>
      <c r="BP374" s="24"/>
      <c r="BQ374" s="126"/>
    </row>
    <row r="375" spans="1:69" ht="16.8" customHeight="1" x14ac:dyDescent="0.35">
      <c r="A375" s="15"/>
      <c r="B375" s="15"/>
      <c r="C375" s="15" t="s">
        <v>186</v>
      </c>
      <c r="D375" s="16">
        <v>164.9</v>
      </c>
      <c r="E375" s="16"/>
      <c r="F375" s="16"/>
      <c r="G375" s="16">
        <v>0</v>
      </c>
      <c r="H375" s="105" t="s">
        <v>50</v>
      </c>
      <c r="I375" s="4"/>
      <c r="J375" s="14"/>
      <c r="K375" s="15" t="s">
        <v>48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97725.739999999991</v>
      </c>
      <c r="AA375" s="15" t="s">
        <v>23</v>
      </c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 t="s">
        <v>23</v>
      </c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 t="s">
        <v>23</v>
      </c>
      <c r="AR375" s="14"/>
      <c r="AS375" s="18"/>
      <c r="AT375" s="16">
        <v>0</v>
      </c>
      <c r="AU375" s="18">
        <f t="shared" si="129"/>
        <v>0</v>
      </c>
      <c r="AV375" s="15" t="s">
        <v>23</v>
      </c>
      <c r="AX375" s="14"/>
      <c r="AY375" s="18"/>
      <c r="AZ375" s="16">
        <v>0</v>
      </c>
      <c r="BA375" s="18">
        <f t="shared" si="130"/>
        <v>0</v>
      </c>
      <c r="BB375" s="15" t="s">
        <v>23</v>
      </c>
      <c r="BD375" s="14"/>
      <c r="BE375" s="18"/>
      <c r="BF375" s="16">
        <v>0</v>
      </c>
      <c r="BG375" s="18">
        <f t="shared" si="131"/>
        <v>0</v>
      </c>
      <c r="BH375" s="15" t="s">
        <v>23</v>
      </c>
      <c r="BJ375" s="86">
        <v>0</v>
      </c>
      <c r="BK375" s="90" t="s">
        <v>23</v>
      </c>
      <c r="BL375" s="24">
        <v>0</v>
      </c>
      <c r="BM375" s="91" t="s">
        <v>23</v>
      </c>
      <c r="BN375" s="24">
        <v>0</v>
      </c>
      <c r="BO375" s="24"/>
      <c r="BP375" s="24"/>
      <c r="BQ375" s="126"/>
    </row>
    <row r="376" spans="1:69" ht="16.8" customHeight="1" x14ac:dyDescent="0.35">
      <c r="A376" s="15"/>
      <c r="B376" s="15"/>
      <c r="C376" s="15" t="s">
        <v>187</v>
      </c>
      <c r="D376" s="16"/>
      <c r="E376" s="16"/>
      <c r="F376" s="16"/>
      <c r="G376" s="16">
        <v>0</v>
      </c>
      <c r="H376" s="105">
        <f>D375+H315</f>
        <v>630.83000000000004</v>
      </c>
      <c r="I376" s="4"/>
      <c r="J376" s="14"/>
      <c r="K376" s="15" t="s">
        <v>51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 t="s">
        <v>23</v>
      </c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 t="s">
        <v>23</v>
      </c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 t="s">
        <v>23</v>
      </c>
      <c r="AR376" s="14"/>
      <c r="AS376" s="18">
        <v>0</v>
      </c>
      <c r="AT376" s="16">
        <v>0</v>
      </c>
      <c r="AU376" s="18">
        <f t="shared" si="129"/>
        <v>0</v>
      </c>
      <c r="AV376" s="15" t="s">
        <v>23</v>
      </c>
      <c r="AX376" s="14"/>
      <c r="AY376" s="18">
        <v>0</v>
      </c>
      <c r="AZ376" s="16">
        <v>0</v>
      </c>
      <c r="BA376" s="18">
        <f t="shared" si="130"/>
        <v>0</v>
      </c>
      <c r="BB376" s="15" t="s">
        <v>23</v>
      </c>
      <c r="BD376" s="14"/>
      <c r="BE376" s="18">
        <v>0</v>
      </c>
      <c r="BF376" s="16">
        <v>0</v>
      </c>
      <c r="BG376" s="18">
        <f t="shared" si="131"/>
        <v>0</v>
      </c>
      <c r="BH376" s="15" t="s">
        <v>23</v>
      </c>
      <c r="BJ376" s="86">
        <v>0</v>
      </c>
      <c r="BK376" s="90" t="s">
        <v>23</v>
      </c>
      <c r="BL376" s="24">
        <v>0</v>
      </c>
      <c r="BM376" s="91" t="s">
        <v>23</v>
      </c>
      <c r="BN376" s="24">
        <v>0</v>
      </c>
      <c r="BO376" s="24"/>
      <c r="BP376" s="24"/>
      <c r="BQ376" s="126"/>
    </row>
    <row r="377" spans="1:69" ht="16.8" customHeight="1" x14ac:dyDescent="0.35">
      <c r="A377" s="15"/>
      <c r="B377" s="15" t="s">
        <v>23</v>
      </c>
      <c r="C377" s="15" t="s">
        <v>188</v>
      </c>
      <c r="D377" s="16"/>
      <c r="E377" s="16"/>
      <c r="F377" s="16"/>
      <c r="G377" s="16">
        <v>0</v>
      </c>
      <c r="H377" s="105" t="s">
        <v>23</v>
      </c>
      <c r="I377" s="4"/>
      <c r="J377" s="14"/>
      <c r="K377" s="15" t="s">
        <v>53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 t="s">
        <v>23</v>
      </c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 t="s">
        <v>23</v>
      </c>
      <c r="AR377" s="14"/>
      <c r="AS377" s="18"/>
      <c r="AT377" s="16">
        <v>0</v>
      </c>
      <c r="AU377" s="18">
        <f t="shared" si="129"/>
        <v>0</v>
      </c>
      <c r="AV377" s="15" t="s">
        <v>23</v>
      </c>
      <c r="AX377" s="14"/>
      <c r="AY377" s="18"/>
      <c r="AZ377" s="16">
        <v>0</v>
      </c>
      <c r="BA377" s="18">
        <f t="shared" si="130"/>
        <v>0</v>
      </c>
      <c r="BB377" s="15" t="s">
        <v>23</v>
      </c>
      <c r="BD377" s="14"/>
      <c r="BE377" s="18"/>
      <c r="BF377" s="16">
        <v>0</v>
      </c>
      <c r="BG377" s="18">
        <f t="shared" si="131"/>
        <v>0</v>
      </c>
      <c r="BH377" s="15" t="s">
        <v>23</v>
      </c>
      <c r="BJ377" s="86">
        <v>0</v>
      </c>
      <c r="BK377" s="90" t="s">
        <v>23</v>
      </c>
      <c r="BL377" s="24">
        <v>0</v>
      </c>
      <c r="BM377" s="24"/>
      <c r="BN377" s="24"/>
      <c r="BO377" s="24"/>
      <c r="BP377" s="24"/>
      <c r="BQ377" s="126"/>
    </row>
    <row r="378" spans="1:69" ht="16.8" customHeight="1" x14ac:dyDescent="0.35">
      <c r="A378" s="15"/>
      <c r="B378" s="15" t="s">
        <v>23</v>
      </c>
      <c r="C378" s="15" t="s">
        <v>189</v>
      </c>
      <c r="D378" s="16"/>
      <c r="E378" s="16"/>
      <c r="F378" s="16"/>
      <c r="G378" s="16">
        <v>0</v>
      </c>
      <c r="H378" s="105" t="s">
        <v>23</v>
      </c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 t="s">
        <v>23</v>
      </c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 t="s">
        <v>23</v>
      </c>
      <c r="AR378" s="14"/>
      <c r="AS378" s="18"/>
      <c r="AT378" s="16">
        <v>0</v>
      </c>
      <c r="AU378" s="18">
        <f t="shared" si="129"/>
        <v>0</v>
      </c>
      <c r="AV378" s="15" t="s">
        <v>23</v>
      </c>
      <c r="AX378" s="14"/>
      <c r="AY378" s="18"/>
      <c r="AZ378" s="16">
        <v>0</v>
      </c>
      <c r="BA378" s="18">
        <f t="shared" si="130"/>
        <v>0</v>
      </c>
      <c r="BB378" s="15" t="s">
        <v>23</v>
      </c>
      <c r="BD378" s="14"/>
      <c r="BE378" s="18"/>
      <c r="BF378" s="16">
        <v>0</v>
      </c>
      <c r="BG378" s="18">
        <f t="shared" si="131"/>
        <v>0</v>
      </c>
      <c r="BH378" s="15" t="s">
        <v>23</v>
      </c>
      <c r="BJ378" s="86">
        <v>0</v>
      </c>
      <c r="BK378" s="90" t="s">
        <v>23</v>
      </c>
      <c r="BL378" s="24" t="s">
        <v>23</v>
      </c>
      <c r="BM378" s="24"/>
      <c r="BN378" s="24"/>
      <c r="BO378" s="24"/>
      <c r="BP378" s="24"/>
      <c r="BQ378" s="126"/>
    </row>
    <row r="379" spans="1:69" ht="16.8" customHeight="1" x14ac:dyDescent="0.35">
      <c r="A379" s="15"/>
      <c r="B379" s="15" t="s">
        <v>23</v>
      </c>
      <c r="C379" s="15" t="s">
        <v>190</v>
      </c>
      <c r="D379" s="16"/>
      <c r="E379" s="16"/>
      <c r="F379" s="16"/>
      <c r="G379" s="16">
        <v>0</v>
      </c>
      <c r="H379" s="16" t="s">
        <v>23</v>
      </c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 t="s">
        <v>23</v>
      </c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 t="s">
        <v>23</v>
      </c>
      <c r="AR379" s="14"/>
      <c r="AS379" s="18"/>
      <c r="AT379" s="16">
        <v>0</v>
      </c>
      <c r="AU379" s="18">
        <f t="shared" si="129"/>
        <v>0</v>
      </c>
      <c r="AV379" s="15" t="s">
        <v>23</v>
      </c>
      <c r="AX379" s="14"/>
      <c r="AY379" s="18"/>
      <c r="AZ379" s="16">
        <v>0</v>
      </c>
      <c r="BA379" s="18">
        <f t="shared" si="130"/>
        <v>0</v>
      </c>
      <c r="BB379" s="15" t="s">
        <v>23</v>
      </c>
      <c r="BD379" s="14"/>
      <c r="BE379" s="18"/>
      <c r="BF379" s="16">
        <v>0</v>
      </c>
      <c r="BG379" s="18">
        <f t="shared" si="131"/>
        <v>0</v>
      </c>
      <c r="BH379" s="15" t="s">
        <v>23</v>
      </c>
      <c r="BJ379" s="86">
        <v>0</v>
      </c>
      <c r="BK379" s="90" t="s">
        <v>23</v>
      </c>
      <c r="BL379" s="24"/>
      <c r="BM379" s="24"/>
      <c r="BN379" s="24"/>
      <c r="BO379" s="24"/>
      <c r="BP379" s="24"/>
      <c r="BQ379" s="126"/>
    </row>
    <row r="380" spans="1:69" ht="16.8" customHeight="1" x14ac:dyDescent="0.35">
      <c r="A380" s="15"/>
      <c r="B380" s="15"/>
      <c r="C380" s="15" t="s">
        <v>56</v>
      </c>
      <c r="D380" s="16">
        <f>SUM(G372:G379)+E375+E376+E377+E378+E379</f>
        <v>0</v>
      </c>
      <c r="E380" s="16"/>
      <c r="F380" s="16"/>
      <c r="G380" s="16"/>
      <c r="H380" s="16" t="s">
        <v>23</v>
      </c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 t="s">
        <v>23</v>
      </c>
      <c r="W380" s="14"/>
      <c r="X380" s="18"/>
      <c r="Y380" s="16">
        <v>0</v>
      </c>
      <c r="Z380" s="18">
        <f t="shared" si="127"/>
        <v>97725.739999999991</v>
      </c>
      <c r="AA380" s="15" t="s">
        <v>23</v>
      </c>
      <c r="AB380" s="24"/>
      <c r="AC380" s="15" t="s">
        <v>23</v>
      </c>
      <c r="AD380" s="25"/>
      <c r="AE380" s="62" t="s">
        <v>23</v>
      </c>
      <c r="AF380" s="63" t="s">
        <v>23</v>
      </c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 t="s">
        <v>23</v>
      </c>
      <c r="AR380" s="14"/>
      <c r="AS380" s="18"/>
      <c r="AT380" s="16">
        <v>0</v>
      </c>
      <c r="AU380" s="18">
        <f t="shared" si="129"/>
        <v>0</v>
      </c>
      <c r="AV380" s="15" t="s">
        <v>23</v>
      </c>
      <c r="AX380" s="14"/>
      <c r="AY380" s="18"/>
      <c r="AZ380" s="16">
        <v>0</v>
      </c>
      <c r="BA380" s="18">
        <f t="shared" si="130"/>
        <v>0</v>
      </c>
      <c r="BB380" s="15" t="s">
        <v>23</v>
      </c>
      <c r="BD380" s="14"/>
      <c r="BE380" s="18"/>
      <c r="BF380" s="16">
        <v>0</v>
      </c>
      <c r="BG380" s="18">
        <f t="shared" si="131"/>
        <v>0</v>
      </c>
      <c r="BH380" s="15" t="s">
        <v>23</v>
      </c>
      <c r="BJ380" s="86">
        <v>0</v>
      </c>
      <c r="BK380" s="90" t="s">
        <v>23</v>
      </c>
      <c r="BL380" s="24" t="s">
        <v>23</v>
      </c>
      <c r="BM380" s="24"/>
      <c r="BN380" s="24"/>
      <c r="BO380" s="24"/>
      <c r="BP380" s="24"/>
      <c r="BQ380" s="126"/>
    </row>
    <row r="381" spans="1:69" ht="16.8" customHeight="1" x14ac:dyDescent="0.35">
      <c r="A381" s="15"/>
      <c r="B381" s="15"/>
      <c r="C381" s="15" t="s">
        <v>57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191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 t="s">
        <v>23</v>
      </c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 t="s">
        <v>23</v>
      </c>
      <c r="AD381" s="25"/>
      <c r="AE381" s="62" t="s">
        <v>23</v>
      </c>
      <c r="AF381" s="63" t="s">
        <v>23</v>
      </c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 t="s">
        <v>23</v>
      </c>
      <c r="AR381" s="14"/>
      <c r="AS381" s="18"/>
      <c r="AT381" s="16">
        <v>0</v>
      </c>
      <c r="AU381" s="18">
        <f t="shared" si="129"/>
        <v>0</v>
      </c>
      <c r="AV381" s="15" t="s">
        <v>23</v>
      </c>
      <c r="AX381" s="14"/>
      <c r="AY381" s="18"/>
      <c r="AZ381" s="16">
        <v>0</v>
      </c>
      <c r="BA381" s="18">
        <f t="shared" si="130"/>
        <v>0</v>
      </c>
      <c r="BB381" s="15" t="s">
        <v>23</v>
      </c>
      <c r="BD381" s="14"/>
      <c r="BE381" s="18"/>
      <c r="BF381" s="16">
        <v>0</v>
      </c>
      <c r="BG381" s="18">
        <f t="shared" si="131"/>
        <v>0</v>
      </c>
      <c r="BH381" s="15" t="s">
        <v>23</v>
      </c>
      <c r="BJ381" s="86">
        <v>0</v>
      </c>
      <c r="BK381" s="90" t="s">
        <v>23</v>
      </c>
      <c r="BL381" s="24"/>
      <c r="BM381" s="24"/>
      <c r="BN381" s="24"/>
      <c r="BO381" s="24"/>
      <c r="BP381" s="24"/>
      <c r="BQ381" s="126"/>
    </row>
    <row r="382" spans="1:69" ht="16.8" customHeight="1" x14ac:dyDescent="0.35">
      <c r="A382" s="15"/>
      <c r="B382" s="15"/>
      <c r="C382" s="15" t="s">
        <v>58</v>
      </c>
      <c r="D382" s="16">
        <f>E381+G381</f>
        <v>0</v>
      </c>
      <c r="E382" s="16"/>
      <c r="F382" s="16"/>
      <c r="G382" s="16"/>
      <c r="H382" s="16" t="s">
        <v>23</v>
      </c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 t="s">
        <v>23</v>
      </c>
      <c r="W382" s="14"/>
      <c r="X382" s="18"/>
      <c r="Y382" s="16">
        <v>0</v>
      </c>
      <c r="Z382" s="18">
        <f t="shared" si="127"/>
        <v>97725.739999999991</v>
      </c>
      <c r="AA382" s="15" t="s">
        <v>23</v>
      </c>
      <c r="AB382" s="24"/>
      <c r="AC382" s="64" t="s">
        <v>146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 t="s">
        <v>23</v>
      </c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 t="s">
        <v>23</v>
      </c>
      <c r="AR382" s="14"/>
      <c r="AS382" s="18"/>
      <c r="AT382" s="16">
        <v>0</v>
      </c>
      <c r="AU382" s="18">
        <f t="shared" si="129"/>
        <v>0</v>
      </c>
      <c r="AV382" s="15" t="s">
        <v>23</v>
      </c>
      <c r="AX382" s="14"/>
      <c r="AY382" s="18"/>
      <c r="AZ382" s="16">
        <v>0</v>
      </c>
      <c r="BA382" s="18">
        <f t="shared" si="130"/>
        <v>0</v>
      </c>
      <c r="BB382" s="15" t="s">
        <v>23</v>
      </c>
      <c r="BD382" s="14"/>
      <c r="BE382" s="18"/>
      <c r="BF382" s="16">
        <v>0</v>
      </c>
      <c r="BG382" s="18">
        <f t="shared" si="131"/>
        <v>0</v>
      </c>
      <c r="BH382" s="15" t="s">
        <v>23</v>
      </c>
      <c r="BJ382" s="86"/>
      <c r="BK382" s="86"/>
      <c r="BL382" s="24" t="s">
        <v>23</v>
      </c>
      <c r="BM382" s="24"/>
      <c r="BN382" s="24"/>
      <c r="BO382" s="24"/>
      <c r="BP382" s="24"/>
      <c r="BQ382" s="126"/>
    </row>
    <row r="383" spans="1:69" ht="16.8" customHeight="1" x14ac:dyDescent="0.35">
      <c r="A383" s="15"/>
      <c r="B383" s="15"/>
      <c r="C383" s="15" t="s">
        <v>59</v>
      </c>
      <c r="D383" s="16" t="s">
        <v>23</v>
      </c>
      <c r="E383" s="16"/>
      <c r="F383" s="16"/>
      <c r="G383" s="16">
        <v>0</v>
      </c>
      <c r="H383" s="16" t="s">
        <v>23</v>
      </c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 t="s">
        <v>23</v>
      </c>
      <c r="BM383" s="24"/>
      <c r="BN383" s="24"/>
      <c r="BO383" s="24"/>
      <c r="BP383" s="24"/>
      <c r="BQ383" s="126"/>
    </row>
    <row r="384" spans="1:69" ht="16.8" customHeight="1" x14ac:dyDescent="0.35">
      <c r="A384" s="15"/>
      <c r="B384" s="15"/>
      <c r="C384" s="15" t="s">
        <v>147</v>
      </c>
      <c r="D384" s="16"/>
      <c r="E384" s="16"/>
      <c r="F384" s="16"/>
      <c r="G384" s="16">
        <v>0</v>
      </c>
      <c r="H384" s="16" t="s">
        <v>23</v>
      </c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 t="s">
        <v>23</v>
      </c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 t="s">
        <v>23</v>
      </c>
      <c r="AR384" s="14"/>
      <c r="AS384" s="18"/>
      <c r="AT384" s="16">
        <v>0</v>
      </c>
      <c r="AU384" s="18">
        <f t="shared" si="129"/>
        <v>0</v>
      </c>
      <c r="AV384" s="15" t="s">
        <v>23</v>
      </c>
      <c r="AX384" s="14"/>
      <c r="AY384" s="18"/>
      <c r="AZ384" s="16">
        <v>0</v>
      </c>
      <c r="BA384" s="18">
        <f t="shared" si="130"/>
        <v>0</v>
      </c>
      <c r="BB384" s="15" t="s">
        <v>23</v>
      </c>
      <c r="BD384" s="14"/>
      <c r="BE384" s="18"/>
      <c r="BF384" s="16">
        <v>0</v>
      </c>
      <c r="BG384" s="18">
        <f t="shared" si="131"/>
        <v>0</v>
      </c>
      <c r="BH384" s="15" t="s">
        <v>23</v>
      </c>
      <c r="BJ384" s="86"/>
      <c r="BK384" s="86"/>
      <c r="BL384" s="24" t="s">
        <v>23</v>
      </c>
      <c r="BM384" s="24"/>
      <c r="BN384" s="24"/>
      <c r="BO384" s="24"/>
      <c r="BP384" s="24"/>
      <c r="BQ384" s="126"/>
    </row>
    <row r="385" spans="1:69" ht="16.8" customHeight="1" x14ac:dyDescent="0.35">
      <c r="A385" s="15"/>
      <c r="B385" s="15"/>
      <c r="C385" s="15" t="s">
        <v>61</v>
      </c>
      <c r="D385" s="16">
        <f>SUM(G384:G385)</f>
        <v>0</v>
      </c>
      <c r="E385" s="16">
        <v>0</v>
      </c>
      <c r="F385" s="16"/>
      <c r="G385" s="16">
        <v>0</v>
      </c>
      <c r="H385" s="16" t="s">
        <v>23</v>
      </c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 t="s">
        <v>23</v>
      </c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 t="s">
        <v>23</v>
      </c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 t="s">
        <v>23</v>
      </c>
      <c r="AR385" s="14"/>
      <c r="AS385" s="18"/>
      <c r="AT385" s="16">
        <v>0</v>
      </c>
      <c r="AU385" s="18">
        <f t="shared" si="129"/>
        <v>0</v>
      </c>
      <c r="AV385" s="15" t="s">
        <v>23</v>
      </c>
      <c r="AX385" s="14"/>
      <c r="AY385" s="18"/>
      <c r="AZ385" s="16">
        <v>0</v>
      </c>
      <c r="BA385" s="18">
        <f t="shared" si="130"/>
        <v>0</v>
      </c>
      <c r="BB385" s="15" t="s">
        <v>23</v>
      </c>
      <c r="BD385" s="14"/>
      <c r="BE385" s="18"/>
      <c r="BF385" s="16">
        <v>0</v>
      </c>
      <c r="BG385" s="18">
        <f t="shared" si="131"/>
        <v>0</v>
      </c>
      <c r="BH385" s="15" t="s">
        <v>23</v>
      </c>
      <c r="BJ385" s="86"/>
      <c r="BK385" s="86"/>
      <c r="BL385" s="24" t="s">
        <v>23</v>
      </c>
      <c r="BM385" s="24"/>
      <c r="BN385" s="24"/>
      <c r="BO385" s="24"/>
      <c r="BP385" s="24"/>
      <c r="BQ385" s="126"/>
    </row>
    <row r="386" spans="1:69" ht="16.8" customHeight="1" x14ac:dyDescent="0.35">
      <c r="A386" s="15"/>
      <c r="B386" s="15"/>
      <c r="C386" s="28" t="s">
        <v>234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 t="s">
        <v>23</v>
      </c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 t="s">
        <v>23</v>
      </c>
      <c r="BD386" s="14"/>
      <c r="BE386" s="18"/>
      <c r="BF386" s="16">
        <v>0</v>
      </c>
      <c r="BG386" s="18">
        <f t="shared" si="131"/>
        <v>0</v>
      </c>
      <c r="BH386" s="15" t="s">
        <v>23</v>
      </c>
      <c r="BJ386" s="86"/>
      <c r="BK386" s="86"/>
      <c r="BL386" s="24" t="s">
        <v>23</v>
      </c>
      <c r="BM386" s="24"/>
      <c r="BN386" s="24"/>
      <c r="BO386" s="24"/>
      <c r="BP386" s="24"/>
      <c r="BQ386" s="126"/>
    </row>
    <row r="387" spans="1:69" ht="16.8" customHeight="1" x14ac:dyDescent="0.35">
      <c r="A387" s="15"/>
      <c r="B387" s="15"/>
      <c r="C387" s="15" t="s">
        <v>23</v>
      </c>
      <c r="D387" s="16"/>
      <c r="E387" s="16"/>
      <c r="F387" s="16" t="s">
        <v>23</v>
      </c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 t="str">
        <f t="shared" si="136"/>
        <v/>
      </c>
      <c r="W387" s="14"/>
      <c r="X387" s="18"/>
      <c r="Y387" s="16">
        <v>0</v>
      </c>
      <c r="Z387" s="18">
        <f t="shared" si="127"/>
        <v>97725.739999999991</v>
      </c>
      <c r="AA387" s="15" t="s">
        <v>23</v>
      </c>
      <c r="AB387" s="24"/>
      <c r="AC387" s="15" t="str">
        <f t="shared" si="137"/>
        <v/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 t="s">
        <v>23</v>
      </c>
      <c r="AR387" s="14"/>
      <c r="AS387" s="18"/>
      <c r="AT387" s="16">
        <v>0</v>
      </c>
      <c r="AU387" s="18">
        <f t="shared" si="129"/>
        <v>0</v>
      </c>
      <c r="AV387" s="15" t="s">
        <v>23</v>
      </c>
      <c r="AX387" s="14"/>
      <c r="AY387" s="18"/>
      <c r="AZ387" s="16">
        <v>0</v>
      </c>
      <c r="BA387" s="18">
        <f t="shared" si="130"/>
        <v>0</v>
      </c>
      <c r="BB387" s="15" t="s">
        <v>23</v>
      </c>
      <c r="BD387" s="14"/>
      <c r="BE387" s="18"/>
      <c r="BF387" s="16">
        <v>0</v>
      </c>
      <c r="BG387" s="18">
        <f t="shared" si="131"/>
        <v>0</v>
      </c>
      <c r="BH387" s="15" t="s">
        <v>23</v>
      </c>
      <c r="BJ387" s="86"/>
      <c r="BK387" s="86"/>
      <c r="BL387" s="24"/>
      <c r="BM387" s="24"/>
      <c r="BN387" s="24"/>
      <c r="BO387" s="24"/>
      <c r="BP387" s="24"/>
      <c r="BQ387" s="126"/>
    </row>
    <row r="388" spans="1:69" ht="16.8" customHeight="1" x14ac:dyDescent="0.35">
      <c r="A388" s="15"/>
      <c r="B388" s="15"/>
      <c r="C388" s="28" t="s">
        <v>63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 t="s">
        <v>23</v>
      </c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 t="s">
        <v>23</v>
      </c>
      <c r="AR388" s="14"/>
      <c r="AS388" s="18"/>
      <c r="AT388" s="16">
        <v>0</v>
      </c>
      <c r="AU388" s="18">
        <f t="shared" si="129"/>
        <v>0</v>
      </c>
      <c r="AV388" s="15" t="s">
        <v>23</v>
      </c>
      <c r="AX388" s="14"/>
      <c r="AY388" s="18"/>
      <c r="AZ388" s="16">
        <v>0</v>
      </c>
      <c r="BA388" s="18">
        <f t="shared" si="130"/>
        <v>0</v>
      </c>
      <c r="BB388" s="15" t="s">
        <v>23</v>
      </c>
      <c r="BD388" s="14"/>
      <c r="BE388" s="18"/>
      <c r="BF388" s="16">
        <v>0</v>
      </c>
      <c r="BG388" s="18">
        <f t="shared" si="131"/>
        <v>0</v>
      </c>
      <c r="BH388" s="15" t="s">
        <v>23</v>
      </c>
      <c r="BJ388" s="86"/>
      <c r="BK388" s="86"/>
      <c r="BL388" s="24"/>
      <c r="BM388" s="24"/>
      <c r="BN388" s="24"/>
      <c r="BO388" s="24"/>
      <c r="BP388" s="24"/>
      <c r="BQ388" s="126"/>
    </row>
    <row r="389" spans="1:69" ht="16.8" customHeight="1" x14ac:dyDescent="0.35">
      <c r="A389" s="15"/>
      <c r="B389" s="15"/>
      <c r="C389" s="15" t="s">
        <v>64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 t="s">
        <v>23</v>
      </c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 t="s">
        <v>23</v>
      </c>
      <c r="AR389" s="14"/>
      <c r="AS389" s="18"/>
      <c r="AT389" s="16">
        <v>0</v>
      </c>
      <c r="AU389" s="18">
        <f t="shared" si="129"/>
        <v>0</v>
      </c>
      <c r="AV389" s="15" t="s">
        <v>23</v>
      </c>
      <c r="AX389" s="14"/>
      <c r="AY389" s="18"/>
      <c r="AZ389" s="16">
        <v>0</v>
      </c>
      <c r="BA389" s="18">
        <f t="shared" si="130"/>
        <v>0</v>
      </c>
      <c r="BB389" s="15" t="s">
        <v>23</v>
      </c>
      <c r="BD389" s="14"/>
      <c r="BE389" s="18"/>
      <c r="BF389" s="16">
        <v>0</v>
      </c>
      <c r="BG389" s="18">
        <f t="shared" si="131"/>
        <v>0</v>
      </c>
      <c r="BH389" s="15" t="s">
        <v>23</v>
      </c>
      <c r="BJ389" s="86"/>
      <c r="BK389" s="86"/>
      <c r="BL389" s="24" t="s">
        <v>23</v>
      </c>
      <c r="BM389" s="24"/>
      <c r="BN389" s="24"/>
      <c r="BO389" s="24"/>
      <c r="BP389" s="24"/>
      <c r="BQ389" s="126"/>
    </row>
    <row r="390" spans="1:69" ht="16.8" customHeight="1" x14ac:dyDescent="0.35">
      <c r="A390" s="15"/>
      <c r="B390" s="15"/>
      <c r="C390" s="15" t="s">
        <v>51</v>
      </c>
      <c r="D390" s="16"/>
      <c r="E390" s="16"/>
      <c r="F390" s="16"/>
      <c r="G390" s="16">
        <v>0</v>
      </c>
      <c r="H390" s="16"/>
      <c r="I390" s="4"/>
      <c r="J390" s="14"/>
      <c r="K390" s="17" t="s">
        <v>65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 t="s">
        <v>23</v>
      </c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 t="s">
        <v>23</v>
      </c>
      <c r="AR390" s="14"/>
      <c r="AS390" s="18"/>
      <c r="AT390" s="16">
        <v>0</v>
      </c>
      <c r="AU390" s="18">
        <f t="shared" si="129"/>
        <v>0</v>
      </c>
      <c r="AV390" s="15" t="s">
        <v>23</v>
      </c>
      <c r="AX390" s="14"/>
      <c r="AY390" s="18"/>
      <c r="AZ390" s="16">
        <v>0</v>
      </c>
      <c r="BA390" s="18">
        <f t="shared" si="130"/>
        <v>0</v>
      </c>
      <c r="BB390" s="15" t="s">
        <v>23</v>
      </c>
      <c r="BD390" s="14"/>
      <c r="BE390" s="18"/>
      <c r="BF390" s="16">
        <v>0</v>
      </c>
      <c r="BG390" s="18">
        <f t="shared" si="131"/>
        <v>0</v>
      </c>
      <c r="BH390" s="15" t="s">
        <v>23</v>
      </c>
      <c r="BJ390" s="86"/>
      <c r="BK390" s="86"/>
      <c r="BL390" s="24"/>
      <c r="BM390" s="24"/>
      <c r="BN390" s="24"/>
      <c r="BO390" s="24"/>
      <c r="BP390" s="24"/>
      <c r="BQ390" s="126"/>
    </row>
    <row r="391" spans="1:69" ht="16.8" customHeight="1" x14ac:dyDescent="0.35">
      <c r="A391" s="15"/>
      <c r="B391" s="15"/>
      <c r="C391" s="28" t="s">
        <v>66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 t="s">
        <v>23</v>
      </c>
      <c r="L391" s="16"/>
      <c r="M391" s="16"/>
      <c r="N391" s="16" t="s">
        <v>67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 t="s">
        <v>23</v>
      </c>
      <c r="AR391" s="14"/>
      <c r="AS391" s="18"/>
      <c r="AT391" s="16"/>
      <c r="AU391" s="18">
        <f t="shared" si="129"/>
        <v>0</v>
      </c>
      <c r="AV391" s="15" t="s">
        <v>23</v>
      </c>
      <c r="AX391" s="14"/>
      <c r="AY391" s="18"/>
      <c r="AZ391" s="16"/>
      <c r="BA391" s="18">
        <f t="shared" si="130"/>
        <v>0</v>
      </c>
      <c r="BB391" s="15" t="s">
        <v>23</v>
      </c>
      <c r="BD391" s="14"/>
      <c r="BE391" s="18"/>
      <c r="BF391" s="16"/>
      <c r="BG391" s="18">
        <f t="shared" si="131"/>
        <v>0</v>
      </c>
      <c r="BH391" s="15" t="s">
        <v>23</v>
      </c>
      <c r="BJ391" s="86"/>
      <c r="BK391" s="86"/>
      <c r="BL391" s="24"/>
      <c r="BM391" s="24"/>
      <c r="BN391" s="24"/>
      <c r="BO391" s="24"/>
      <c r="BP391" s="24"/>
      <c r="BQ391" s="126"/>
    </row>
    <row r="392" spans="1:69" ht="16.8" customHeight="1" x14ac:dyDescent="0.35">
      <c r="A392" s="15"/>
      <c r="B392" s="66"/>
      <c r="C392" s="15" t="s">
        <v>149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 t="s">
        <v>23</v>
      </c>
      <c r="L392" s="16"/>
      <c r="M392" s="16">
        <v>0</v>
      </c>
      <c r="N392" s="16" t="s">
        <v>69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 t="s">
        <v>23</v>
      </c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 t="s">
        <v>23</v>
      </c>
      <c r="AR392" s="14"/>
      <c r="AS392" s="18"/>
      <c r="AT392" s="16">
        <v>0</v>
      </c>
      <c r="AU392" s="18">
        <f t="shared" si="129"/>
        <v>0</v>
      </c>
      <c r="AV392" s="15" t="s">
        <v>23</v>
      </c>
      <c r="AX392" s="14"/>
      <c r="AY392" s="18"/>
      <c r="AZ392" s="16">
        <v>0</v>
      </c>
      <c r="BA392" s="18">
        <f t="shared" si="130"/>
        <v>0</v>
      </c>
      <c r="BB392" s="15" t="s">
        <v>23</v>
      </c>
      <c r="BD392" s="14"/>
      <c r="BE392" s="18"/>
      <c r="BF392" s="16">
        <v>0</v>
      </c>
      <c r="BG392" s="18">
        <f t="shared" si="131"/>
        <v>0</v>
      </c>
      <c r="BH392" s="15" t="s">
        <v>23</v>
      </c>
      <c r="BJ392" s="86"/>
      <c r="BK392" s="86"/>
      <c r="BL392" s="24"/>
      <c r="BM392" s="24"/>
      <c r="BN392" s="24"/>
      <c r="BO392" s="24"/>
      <c r="BP392" s="24"/>
      <c r="BQ392" s="126"/>
    </row>
    <row r="393" spans="1:69" ht="16.8" customHeight="1" x14ac:dyDescent="0.35">
      <c r="A393" s="15"/>
      <c r="B393" s="15"/>
      <c r="C393" s="15" t="s">
        <v>151</v>
      </c>
      <c r="D393" s="16"/>
      <c r="E393" s="16">
        <v>0</v>
      </c>
      <c r="F393" s="16"/>
      <c r="G393" s="16">
        <v>0</v>
      </c>
      <c r="H393" s="16"/>
      <c r="I393" s="4"/>
      <c r="J393" s="14" t="s">
        <v>23</v>
      </c>
      <c r="K393" s="17" t="s">
        <v>23</v>
      </c>
      <c r="L393" s="16"/>
      <c r="M393" s="16">
        <v>0</v>
      </c>
      <c r="N393" s="16" t="s">
        <v>71</v>
      </c>
      <c r="O393" s="16">
        <f>SUM(L404:L415)+L418</f>
        <v>6137.8600000000006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 t="s">
        <v>23</v>
      </c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 t="s">
        <v>23</v>
      </c>
      <c r="AR393" s="14"/>
      <c r="AS393" s="18"/>
      <c r="AT393" s="16">
        <v>0</v>
      </c>
      <c r="AU393" s="18">
        <f t="shared" si="129"/>
        <v>0</v>
      </c>
      <c r="AV393" s="15" t="s">
        <v>23</v>
      </c>
      <c r="AX393" s="14"/>
      <c r="AY393" s="18"/>
      <c r="AZ393" s="16">
        <v>0</v>
      </c>
      <c r="BA393" s="18">
        <f t="shared" si="130"/>
        <v>0</v>
      </c>
      <c r="BB393" s="15" t="s">
        <v>23</v>
      </c>
      <c r="BD393" s="14"/>
      <c r="BE393" s="18"/>
      <c r="BF393" s="16">
        <v>0</v>
      </c>
      <c r="BG393" s="18">
        <f t="shared" si="131"/>
        <v>0</v>
      </c>
      <c r="BH393" s="15" t="s">
        <v>23</v>
      </c>
      <c r="BJ393" s="86"/>
      <c r="BK393" s="86"/>
      <c r="BL393" s="24"/>
      <c r="BM393" s="24"/>
      <c r="BN393" s="24"/>
      <c r="BO393" s="24"/>
      <c r="BP393" s="24"/>
      <c r="BQ393" s="126"/>
    </row>
    <row r="394" spans="1:69" ht="16.8" customHeight="1" x14ac:dyDescent="0.35">
      <c r="A394" s="15"/>
      <c r="B394" s="15"/>
      <c r="C394" s="15" t="s">
        <v>153</v>
      </c>
      <c r="D394" s="16" t="s">
        <v>23</v>
      </c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73</v>
      </c>
      <c r="O394" s="34">
        <f>O333+O334-F409-F408</f>
        <v>17409.91</v>
      </c>
      <c r="P394" s="35">
        <f>O333+O334+O395-F409-F408-O392-O393</f>
        <v>14192.130000000001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6"/>
    </row>
    <row r="395" spans="1:69" ht="16.8" customHeight="1" x14ac:dyDescent="0.35">
      <c r="A395" s="15"/>
      <c r="B395" s="15"/>
      <c r="C395" s="15" t="s">
        <v>154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75</v>
      </c>
      <c r="L395" s="3">
        <f>SUM(L368:L394)</f>
        <v>17713.29</v>
      </c>
      <c r="M395" s="3">
        <f>SUM(M368:M394)</f>
        <v>2920.0800000000004</v>
      </c>
      <c r="N395" s="16" t="s">
        <v>76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 t="s">
        <v>23</v>
      </c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 t="s">
        <v>23</v>
      </c>
      <c r="AR395" s="14"/>
      <c r="AS395" s="18"/>
      <c r="AT395" s="16">
        <v>0</v>
      </c>
      <c r="AU395" s="18">
        <f t="shared" si="129"/>
        <v>0</v>
      </c>
      <c r="AV395" s="15" t="s">
        <v>23</v>
      </c>
      <c r="AX395" s="14"/>
      <c r="AY395" s="18"/>
      <c r="AZ395" s="16">
        <v>0</v>
      </c>
      <c r="BA395" s="18">
        <f t="shared" si="130"/>
        <v>0</v>
      </c>
      <c r="BB395" s="15" t="s">
        <v>23</v>
      </c>
      <c r="BD395" s="14"/>
      <c r="BE395" s="18"/>
      <c r="BF395" s="16">
        <v>0</v>
      </c>
      <c r="BG395" s="18">
        <f t="shared" si="131"/>
        <v>0</v>
      </c>
      <c r="BH395" s="15" t="s">
        <v>23</v>
      </c>
      <c r="BJ395" s="86"/>
      <c r="BK395" s="86"/>
      <c r="BL395" s="24"/>
      <c r="BM395" s="24"/>
      <c r="BN395" s="24"/>
      <c r="BO395" s="24"/>
      <c r="BP395" s="24"/>
      <c r="BQ395" s="126"/>
    </row>
    <row r="396" spans="1:69" ht="16.8" customHeight="1" x14ac:dyDescent="0.35">
      <c r="A396" s="15"/>
      <c r="B396" s="15"/>
      <c r="C396" s="15" t="s">
        <v>77</v>
      </c>
      <c r="D396" s="16"/>
      <c r="E396" s="16"/>
      <c r="F396" s="16"/>
      <c r="G396" s="16">
        <v>0</v>
      </c>
      <c r="H396" s="16"/>
      <c r="I396" s="4"/>
      <c r="J396" s="14"/>
      <c r="K396" s="6" t="s">
        <v>33</v>
      </c>
      <c r="L396" s="3">
        <f>L336</f>
        <v>367817.32999999996</v>
      </c>
      <c r="M396" s="3">
        <f>M336</f>
        <v>255521.24</v>
      </c>
      <c r="N396" s="16" t="s">
        <v>78</v>
      </c>
      <c r="O396" s="36">
        <f>(O392+O393)-(O331+O332)</f>
        <v>958.95000000000073</v>
      </c>
      <c r="P396" s="37">
        <f>O395-O396</f>
        <v>1961.1299999999997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 t="s">
        <v>23</v>
      </c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 t="s">
        <v>23</v>
      </c>
      <c r="AR396" s="14"/>
      <c r="AS396" s="18"/>
      <c r="AT396" s="16">
        <v>0</v>
      </c>
      <c r="AU396" s="18">
        <f t="shared" si="129"/>
        <v>0</v>
      </c>
      <c r="AV396" s="15" t="s">
        <v>23</v>
      </c>
      <c r="AX396" s="14"/>
      <c r="AY396" s="18"/>
      <c r="AZ396" s="16">
        <v>0</v>
      </c>
      <c r="BA396" s="18">
        <f t="shared" si="130"/>
        <v>0</v>
      </c>
      <c r="BB396" s="15" t="s">
        <v>23</v>
      </c>
      <c r="BD396" s="14"/>
      <c r="BE396" s="18"/>
      <c r="BF396" s="16">
        <v>0</v>
      </c>
      <c r="BG396" s="18">
        <f t="shared" si="131"/>
        <v>0</v>
      </c>
      <c r="BH396" s="15" t="s">
        <v>23</v>
      </c>
      <c r="BJ396" s="86"/>
      <c r="BK396" s="86"/>
      <c r="BL396" s="24"/>
      <c r="BM396" s="24"/>
      <c r="BN396" s="24"/>
      <c r="BO396" s="24"/>
      <c r="BP396" s="24"/>
      <c r="BQ396" s="126"/>
    </row>
    <row r="397" spans="1:69" ht="16.8" customHeight="1" thickBot="1" x14ac:dyDescent="0.4">
      <c r="A397" s="15"/>
      <c r="B397" s="15"/>
      <c r="C397" s="15" t="s">
        <v>79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80</v>
      </c>
      <c r="L397" s="3">
        <f>L395+L396</f>
        <v>385530.61999999994</v>
      </c>
      <c r="M397" s="3">
        <f>M395+M396</f>
        <v>258441.31999999998</v>
      </c>
      <c r="N397" s="16" t="s">
        <v>81</v>
      </c>
      <c r="O397" s="38">
        <f>O394+O395-O396</f>
        <v>19371.04</v>
      </c>
      <c r="P397" s="39">
        <f>O397-O394</f>
        <v>1961.130000000001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 t="s">
        <v>23</v>
      </c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6"/>
    </row>
    <row r="398" spans="1:69" ht="16.8" customHeight="1" thickTop="1" thickBot="1" x14ac:dyDescent="0.4">
      <c r="A398" s="15"/>
      <c r="B398" s="15"/>
      <c r="C398" s="15" t="s">
        <v>82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83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 t="s">
        <v>23</v>
      </c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 t="s">
        <v>23</v>
      </c>
      <c r="AR398" s="14"/>
      <c r="AS398" s="18"/>
      <c r="AT398" s="16">
        <v>0</v>
      </c>
      <c r="AU398" s="18">
        <f t="shared" si="129"/>
        <v>0</v>
      </c>
      <c r="AV398" s="15" t="s">
        <v>23</v>
      </c>
      <c r="AX398" s="14"/>
      <c r="AY398" s="18"/>
      <c r="AZ398" s="16">
        <v>0</v>
      </c>
      <c r="BA398" s="18">
        <f t="shared" si="130"/>
        <v>0</v>
      </c>
      <c r="BB398" s="15" t="s">
        <v>23</v>
      </c>
      <c r="BD398" s="14"/>
      <c r="BE398" s="18"/>
      <c r="BF398" s="16">
        <v>0</v>
      </c>
      <c r="BG398" s="18">
        <f t="shared" si="131"/>
        <v>0</v>
      </c>
      <c r="BH398" s="15" t="s">
        <v>23</v>
      </c>
      <c r="BJ398" s="86"/>
      <c r="BK398" s="86"/>
      <c r="BL398" s="24"/>
      <c r="BM398" s="24"/>
      <c r="BN398" s="24"/>
      <c r="BO398" s="24"/>
      <c r="BP398" s="24"/>
      <c r="BQ398" s="126"/>
    </row>
    <row r="399" spans="1:69" ht="16.8" customHeight="1" thickTop="1" thickBot="1" x14ac:dyDescent="0.4">
      <c r="A399" s="15"/>
      <c r="B399" s="15"/>
      <c r="C399" s="15" t="s">
        <v>84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85</v>
      </c>
      <c r="O399" s="43">
        <f>P393-O392-O393-O391</f>
        <v>14187.880000000005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 t="s">
        <v>23</v>
      </c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 t="s">
        <v>23</v>
      </c>
      <c r="AR399" s="14"/>
      <c r="AS399" s="18"/>
      <c r="AT399" s="16">
        <v>0</v>
      </c>
      <c r="AU399" s="18">
        <f t="shared" si="129"/>
        <v>0</v>
      </c>
      <c r="AV399" s="15" t="s">
        <v>23</v>
      </c>
      <c r="AX399" s="14"/>
      <c r="AY399" s="18"/>
      <c r="AZ399" s="16">
        <v>0</v>
      </c>
      <c r="BA399" s="18">
        <f t="shared" si="130"/>
        <v>0</v>
      </c>
      <c r="BB399" s="15" t="s">
        <v>23</v>
      </c>
      <c r="BD399" s="14"/>
      <c r="BE399" s="18"/>
      <c r="BF399" s="16">
        <v>0</v>
      </c>
      <c r="BG399" s="18">
        <f t="shared" si="131"/>
        <v>0</v>
      </c>
      <c r="BH399" s="15" t="s">
        <v>23</v>
      </c>
      <c r="BJ399" s="86"/>
      <c r="BK399" s="86"/>
      <c r="BL399" s="24"/>
      <c r="BM399" s="24"/>
      <c r="BN399" s="24"/>
      <c r="BO399" s="24"/>
      <c r="BP399" s="24"/>
      <c r="BQ399" s="126"/>
    </row>
    <row r="400" spans="1:69" ht="16.8" customHeight="1" thickTop="1" x14ac:dyDescent="0.35">
      <c r="A400" s="15"/>
      <c r="B400" s="15"/>
      <c r="C400" s="15" t="s">
        <v>86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87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 t="s">
        <v>23</v>
      </c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 t="s">
        <v>23</v>
      </c>
      <c r="AR400" s="14"/>
      <c r="AS400" s="18"/>
      <c r="AT400" s="16">
        <v>0</v>
      </c>
      <c r="AU400" s="18">
        <f t="shared" si="129"/>
        <v>0</v>
      </c>
      <c r="AV400" s="15" t="s">
        <v>23</v>
      </c>
      <c r="AX400" s="14"/>
      <c r="AY400" s="18"/>
      <c r="AZ400" s="16">
        <v>0</v>
      </c>
      <c r="BA400" s="18">
        <f t="shared" si="130"/>
        <v>0</v>
      </c>
      <c r="BB400" s="15" t="s">
        <v>23</v>
      </c>
      <c r="BD400" s="14"/>
      <c r="BE400" s="18"/>
      <c r="BF400" s="16">
        <v>0</v>
      </c>
      <c r="BG400" s="18">
        <f t="shared" si="131"/>
        <v>0</v>
      </c>
      <c r="BH400" s="15" t="s">
        <v>23</v>
      </c>
      <c r="BJ400" s="86"/>
      <c r="BK400" s="86"/>
      <c r="BL400" s="24"/>
      <c r="BM400" s="24"/>
      <c r="BN400" s="24"/>
      <c r="BO400" s="24"/>
      <c r="BP400" s="24"/>
      <c r="BQ400" s="126"/>
    </row>
    <row r="401" spans="1:69" ht="16.8" customHeight="1" x14ac:dyDescent="0.35">
      <c r="A401" s="15"/>
      <c r="B401" s="15"/>
      <c r="C401" s="15" t="s">
        <v>88</v>
      </c>
      <c r="D401" s="16"/>
      <c r="E401" s="16"/>
      <c r="F401" s="16"/>
      <c r="G401" s="16">
        <v>0</v>
      </c>
      <c r="H401" s="16"/>
      <c r="I401" s="4"/>
      <c r="J401" s="14"/>
      <c r="K401" s="6" t="s">
        <v>89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1">(X401-Y401)+Z400</f>
        <v>97725.739999999991</v>
      </c>
      <c r="AA401" s="15" t="s">
        <v>23</v>
      </c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 t="s">
        <v>23</v>
      </c>
      <c r="AR401" s="14"/>
      <c r="AS401" s="18"/>
      <c r="AT401" s="16">
        <v>0</v>
      </c>
      <c r="AU401" s="18">
        <f t="shared" ref="AU401:AU432" si="143">(AS401-AT401)+AU400</f>
        <v>0</v>
      </c>
      <c r="AV401" s="15" t="s">
        <v>23</v>
      </c>
      <c r="AX401" s="14"/>
      <c r="AY401" s="18"/>
      <c r="AZ401" s="16">
        <v>0</v>
      </c>
      <c r="BA401" s="18">
        <f t="shared" ref="BA401:BA432" si="144">(AY401-AZ401)+BA400</f>
        <v>0</v>
      </c>
      <c r="BB401" s="15" t="s">
        <v>23</v>
      </c>
      <c r="BD401" s="14"/>
      <c r="BE401" s="18"/>
      <c r="BF401" s="16">
        <v>0</v>
      </c>
      <c r="BG401" s="18">
        <f t="shared" ref="BG401:BG432" si="145">(BE401-BF401)+BG400</f>
        <v>0</v>
      </c>
      <c r="BH401" s="15" t="s">
        <v>23</v>
      </c>
      <c r="BJ401" s="86"/>
      <c r="BK401" s="86"/>
      <c r="BL401" s="24"/>
      <c r="BM401" s="24"/>
      <c r="BN401" s="24"/>
      <c r="BO401" s="24"/>
      <c r="BP401" s="24"/>
      <c r="BQ401" s="126"/>
    </row>
    <row r="402" spans="1:69" ht="16.8" customHeight="1" x14ac:dyDescent="0.35">
      <c r="A402" s="15"/>
      <c r="B402" s="15"/>
      <c r="C402" s="15" t="s">
        <v>90</v>
      </c>
      <c r="D402" s="16"/>
      <c r="E402" s="16"/>
      <c r="F402" s="16"/>
      <c r="G402" s="16">
        <v>0</v>
      </c>
      <c r="H402" s="16"/>
      <c r="I402" s="4"/>
      <c r="J402" s="14"/>
      <c r="K402" s="6" t="s">
        <v>91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 t="s">
        <v>23</v>
      </c>
      <c r="W402" s="14"/>
      <c r="X402" s="18"/>
      <c r="Y402" s="16">
        <v>0</v>
      </c>
      <c r="Z402" s="18">
        <f t="shared" si="141"/>
        <v>97725.739999999991</v>
      </c>
      <c r="AA402" s="15" t="s">
        <v>23</v>
      </c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 t="s">
        <v>23</v>
      </c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 t="s">
        <v>23</v>
      </c>
      <c r="AR402" s="14"/>
      <c r="AS402" s="18"/>
      <c r="AT402" s="16">
        <v>0</v>
      </c>
      <c r="AU402" s="18">
        <f t="shared" si="143"/>
        <v>0</v>
      </c>
      <c r="AV402" s="15" t="s">
        <v>23</v>
      </c>
      <c r="AX402" s="14"/>
      <c r="AY402" s="18"/>
      <c r="AZ402" s="16">
        <v>0</v>
      </c>
      <c r="BA402" s="18">
        <f t="shared" si="144"/>
        <v>0</v>
      </c>
      <c r="BB402" s="15" t="s">
        <v>23</v>
      </c>
      <c r="BD402" s="14"/>
      <c r="BE402" s="18"/>
      <c r="BF402" s="16">
        <v>0</v>
      </c>
      <c r="BG402" s="18">
        <f t="shared" si="145"/>
        <v>0</v>
      </c>
      <c r="BH402" s="15" t="s">
        <v>23</v>
      </c>
      <c r="BJ402" s="86"/>
      <c r="BK402" s="86"/>
      <c r="BL402" s="24"/>
      <c r="BM402" s="24"/>
      <c r="BN402" s="24"/>
      <c r="BO402" s="24"/>
      <c r="BP402" s="24"/>
      <c r="BQ402" s="126"/>
    </row>
    <row r="403" spans="1:69" ht="16.8" customHeight="1" x14ac:dyDescent="0.35">
      <c r="A403" s="15"/>
      <c r="B403" s="15"/>
      <c r="C403" s="15" t="s">
        <v>92</v>
      </c>
      <c r="D403" s="16"/>
      <c r="E403" s="16"/>
      <c r="F403" s="16"/>
      <c r="G403" s="16">
        <v>0</v>
      </c>
      <c r="H403" s="16"/>
      <c r="I403" s="4"/>
      <c r="J403" s="14"/>
      <c r="K403" s="6" t="s">
        <v>93</v>
      </c>
      <c r="L403" s="3"/>
      <c r="M403" s="46" t="s">
        <v>94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 t="s">
        <v>23</v>
      </c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 t="s">
        <v>23</v>
      </c>
      <c r="AR403" s="14"/>
      <c r="AS403" s="18"/>
      <c r="AT403" s="16">
        <v>0</v>
      </c>
      <c r="AU403" s="18">
        <f t="shared" si="143"/>
        <v>0</v>
      </c>
      <c r="AV403" s="15" t="s">
        <v>23</v>
      </c>
      <c r="AX403" s="14"/>
      <c r="AY403" s="18"/>
      <c r="AZ403" s="16">
        <v>0</v>
      </c>
      <c r="BA403" s="18">
        <f t="shared" si="144"/>
        <v>0</v>
      </c>
      <c r="BB403" s="15" t="s">
        <v>23</v>
      </c>
      <c r="BD403" s="14"/>
      <c r="BE403" s="18"/>
      <c r="BF403" s="16">
        <v>0</v>
      </c>
      <c r="BG403" s="18">
        <f t="shared" si="145"/>
        <v>0</v>
      </c>
      <c r="BH403" s="15" t="s">
        <v>23</v>
      </c>
      <c r="BJ403" s="86"/>
      <c r="BK403" s="86"/>
      <c r="BL403" s="24"/>
      <c r="BM403" s="24"/>
      <c r="BN403" s="24"/>
      <c r="BO403" s="24"/>
      <c r="BP403" s="24"/>
      <c r="BQ403" s="126"/>
    </row>
    <row r="404" spans="1:69" ht="16.8" customHeight="1" x14ac:dyDescent="0.35">
      <c r="A404" s="15"/>
      <c r="B404" s="15"/>
      <c r="C404" s="15" t="s">
        <v>95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96</v>
      </c>
      <c r="L404" s="50">
        <v>114.5</v>
      </c>
      <c r="M404" s="16" t="s">
        <v>27</v>
      </c>
      <c r="N404" s="16" t="s">
        <v>28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6"/>
    </row>
    <row r="405" spans="1:69" ht="16.8" customHeight="1" x14ac:dyDescent="0.35">
      <c r="A405" s="15"/>
      <c r="B405" s="15"/>
      <c r="C405" s="15" t="s">
        <v>97</v>
      </c>
      <c r="D405" s="16"/>
      <c r="E405" s="16"/>
      <c r="F405" s="16"/>
      <c r="G405" s="16">
        <v>0</v>
      </c>
      <c r="H405" s="16"/>
      <c r="I405" s="4"/>
      <c r="J405" s="14"/>
      <c r="K405" s="16" t="s">
        <v>205</v>
      </c>
      <c r="L405" s="16">
        <v>0.5</v>
      </c>
      <c r="M405" s="30" t="s">
        <v>99</v>
      </c>
      <c r="N405" s="30">
        <v>130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6"/>
    </row>
    <row r="406" spans="1:69" ht="16.8" customHeight="1" x14ac:dyDescent="0.35">
      <c r="A406" s="15"/>
      <c r="B406" s="15"/>
      <c r="C406" s="15" t="s">
        <v>100</v>
      </c>
      <c r="D406" s="16"/>
      <c r="E406" s="16"/>
      <c r="F406" s="16"/>
      <c r="G406" s="16">
        <v>0</v>
      </c>
      <c r="H406" s="16"/>
      <c r="I406" s="4"/>
      <c r="J406" s="14"/>
      <c r="K406" s="25" t="s">
        <v>235</v>
      </c>
      <c r="L406" s="83">
        <v>464.94</v>
      </c>
      <c r="M406" s="16" t="s">
        <v>236</v>
      </c>
      <c r="N406" s="73">
        <v>338.51</v>
      </c>
      <c r="O406" s="16"/>
      <c r="P406" s="18" t="s">
        <v>23</v>
      </c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 t="s">
        <v>23</v>
      </c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 t="s">
        <v>23</v>
      </c>
      <c r="AR406" s="14"/>
      <c r="AS406" s="18"/>
      <c r="AT406" s="16">
        <v>0</v>
      </c>
      <c r="AU406" s="18">
        <f t="shared" si="143"/>
        <v>0</v>
      </c>
      <c r="AV406" s="15" t="s">
        <v>23</v>
      </c>
      <c r="AX406" s="14"/>
      <c r="AY406" s="18"/>
      <c r="AZ406" s="16">
        <v>0</v>
      </c>
      <c r="BA406" s="18">
        <f t="shared" si="144"/>
        <v>0</v>
      </c>
      <c r="BB406" s="15" t="s">
        <v>23</v>
      </c>
      <c r="BD406" s="14"/>
      <c r="BE406" s="18"/>
      <c r="BF406" s="16">
        <v>0</v>
      </c>
      <c r="BG406" s="18">
        <f t="shared" si="145"/>
        <v>0</v>
      </c>
      <c r="BH406" s="15" t="s">
        <v>23</v>
      </c>
      <c r="BJ406" s="86"/>
      <c r="BK406" s="86"/>
      <c r="BL406" s="24"/>
      <c r="BM406" s="24"/>
      <c r="BN406" s="24"/>
      <c r="BO406" s="24"/>
      <c r="BP406" s="24"/>
      <c r="BQ406" s="126"/>
    </row>
    <row r="407" spans="1:69" ht="16.8" customHeight="1" x14ac:dyDescent="0.35">
      <c r="A407" s="15"/>
      <c r="B407" s="15"/>
      <c r="C407" s="64" t="s">
        <v>157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214</v>
      </c>
      <c r="L407" s="73">
        <v>1089.5</v>
      </c>
      <c r="M407" s="30" t="s">
        <v>114</v>
      </c>
      <c r="N407" s="16">
        <v>100</v>
      </c>
      <c r="O407" s="16" t="s">
        <v>23</v>
      </c>
      <c r="P407" s="18" t="s">
        <v>23</v>
      </c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6"/>
    </row>
    <row r="408" spans="1:69" ht="16.8" customHeight="1" x14ac:dyDescent="0.35">
      <c r="A408" s="15"/>
      <c r="B408" s="15"/>
      <c r="C408" s="15" t="s">
        <v>104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215</v>
      </c>
      <c r="L408" s="73">
        <v>204</v>
      </c>
      <c r="M408" s="3" t="s">
        <v>116</v>
      </c>
      <c r="N408" s="16">
        <v>100</v>
      </c>
      <c r="O408" s="16" t="s">
        <v>23</v>
      </c>
      <c r="P408" s="18" t="s">
        <v>23</v>
      </c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195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6"/>
    </row>
    <row r="409" spans="1:69" ht="16.8" customHeight="1" x14ac:dyDescent="0.35">
      <c r="A409" s="15"/>
      <c r="B409" s="15"/>
      <c r="C409" s="47" t="s">
        <v>158</v>
      </c>
      <c r="D409" s="16"/>
      <c r="E409" s="16"/>
      <c r="F409" s="1">
        <v>0</v>
      </c>
      <c r="G409" s="16">
        <v>0</v>
      </c>
      <c r="H409" s="16"/>
      <c r="I409" s="4" t="s">
        <v>23</v>
      </c>
      <c r="J409" s="14"/>
      <c r="K409" s="30" t="s">
        <v>216</v>
      </c>
      <c r="L409" s="30">
        <v>0.01</v>
      </c>
      <c r="M409" s="16" t="s">
        <v>23</v>
      </c>
      <c r="N409" s="16">
        <v>0</v>
      </c>
      <c r="O409" s="16" t="s">
        <v>23</v>
      </c>
      <c r="P409" s="18" t="s">
        <v>23</v>
      </c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 t="s">
        <v>23</v>
      </c>
      <c r="AB409" s="24"/>
      <c r="AC409" s="64" t="s">
        <v>159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 t="s">
        <v>23</v>
      </c>
      <c r="AR409" s="14"/>
      <c r="AS409" s="18"/>
      <c r="AT409" s="16">
        <v>0</v>
      </c>
      <c r="AU409" s="18">
        <f t="shared" si="143"/>
        <v>0</v>
      </c>
      <c r="AV409" s="15" t="s">
        <v>23</v>
      </c>
      <c r="AX409" s="14"/>
      <c r="AY409" s="18"/>
      <c r="AZ409" s="16">
        <v>0</v>
      </c>
      <c r="BA409" s="18">
        <f t="shared" si="144"/>
        <v>0</v>
      </c>
      <c r="BB409" s="15" t="s">
        <v>23</v>
      </c>
      <c r="BD409" s="14"/>
      <c r="BE409" s="18"/>
      <c r="BF409" s="16">
        <v>0</v>
      </c>
      <c r="BG409" s="18">
        <f t="shared" si="145"/>
        <v>0</v>
      </c>
      <c r="BH409" s="15" t="s">
        <v>23</v>
      </c>
      <c r="BJ409" s="86"/>
      <c r="BK409" s="86"/>
      <c r="BL409" s="24"/>
      <c r="BM409" s="24"/>
      <c r="BN409" s="24"/>
      <c r="BO409" s="24"/>
      <c r="BP409" s="24"/>
      <c r="BQ409" s="126"/>
    </row>
    <row r="410" spans="1:69" ht="16.8" customHeight="1" x14ac:dyDescent="0.35">
      <c r="A410" s="15"/>
      <c r="B410" s="15"/>
      <c r="C410" s="15" t="s">
        <v>108</v>
      </c>
      <c r="D410" s="16"/>
      <c r="E410" s="16"/>
      <c r="F410" s="16"/>
      <c r="G410" s="16">
        <v>0</v>
      </c>
      <c r="H410" s="16"/>
      <c r="I410" s="4" t="s">
        <v>23</v>
      </c>
      <c r="J410" s="14"/>
      <c r="K410" s="30" t="s">
        <v>109</v>
      </c>
      <c r="L410" s="73">
        <v>7.0000000000000007E-2</v>
      </c>
      <c r="M410" s="50" t="s">
        <v>23</v>
      </c>
      <c r="N410" s="50">
        <v>0</v>
      </c>
      <c r="O410" s="16" t="s">
        <v>23</v>
      </c>
      <c r="P410" s="18" t="s">
        <v>23</v>
      </c>
      <c r="Q410" s="14"/>
      <c r="R410" s="18"/>
      <c r="S410" s="16">
        <f>G410</f>
        <v>0</v>
      </c>
      <c r="T410" s="18">
        <f t="shared" si="140"/>
        <v>49631.749999999985</v>
      </c>
      <c r="U410" s="15" t="s">
        <v>110</v>
      </c>
      <c r="W410" s="14"/>
      <c r="X410" s="18"/>
      <c r="Y410" s="16">
        <v>0</v>
      </c>
      <c r="Z410" s="18">
        <f t="shared" si="141"/>
        <v>97725.739999999991</v>
      </c>
      <c r="AA410" s="15" t="s">
        <v>23</v>
      </c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 t="s">
        <v>23</v>
      </c>
      <c r="AR410" s="14"/>
      <c r="AS410" s="18">
        <v>0</v>
      </c>
      <c r="AT410" s="16">
        <v>0</v>
      </c>
      <c r="AU410" s="18">
        <f t="shared" si="143"/>
        <v>0</v>
      </c>
      <c r="AV410" s="15" t="s">
        <v>23</v>
      </c>
      <c r="AX410" s="14"/>
      <c r="AY410" s="18">
        <v>0</v>
      </c>
      <c r="AZ410" s="16">
        <v>0</v>
      </c>
      <c r="BA410" s="18">
        <f t="shared" si="144"/>
        <v>0</v>
      </c>
      <c r="BB410" s="15" t="s">
        <v>23</v>
      </c>
      <c r="BD410" s="14"/>
      <c r="BE410" s="18">
        <v>0</v>
      </c>
      <c r="BF410" s="16">
        <v>0</v>
      </c>
      <c r="BG410" s="18">
        <f t="shared" si="145"/>
        <v>0</v>
      </c>
      <c r="BH410" s="15" t="s">
        <v>23</v>
      </c>
      <c r="BJ410" s="86"/>
      <c r="BK410" s="86"/>
      <c r="BL410" s="24"/>
      <c r="BM410" s="24"/>
      <c r="BN410" s="24"/>
      <c r="BO410" s="24"/>
      <c r="BP410" s="24"/>
      <c r="BQ410" s="126"/>
    </row>
    <row r="411" spans="1:69" ht="16.8" customHeight="1" x14ac:dyDescent="0.35">
      <c r="A411" s="15"/>
      <c r="B411" s="15"/>
      <c r="C411" s="15" t="s">
        <v>237</v>
      </c>
      <c r="D411" s="16"/>
      <c r="E411" s="16"/>
      <c r="F411" s="16">
        <v>0</v>
      </c>
      <c r="G411" s="16">
        <v>1300</v>
      </c>
      <c r="H411" s="16"/>
      <c r="I411" s="4" t="s">
        <v>23</v>
      </c>
      <c r="J411" s="14"/>
      <c r="K411" s="16" t="s">
        <v>228</v>
      </c>
      <c r="L411" s="16">
        <v>2301</v>
      </c>
      <c r="M411" s="16" t="s">
        <v>23</v>
      </c>
      <c r="N411" s="16">
        <v>0</v>
      </c>
      <c r="O411" s="16"/>
      <c r="P411" s="18" t="s">
        <v>23</v>
      </c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 t="s">
        <v>23</v>
      </c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 t="s">
        <v>23</v>
      </c>
      <c r="AR411" s="14"/>
      <c r="AS411" s="18">
        <v>0</v>
      </c>
      <c r="AT411" s="16">
        <v>0</v>
      </c>
      <c r="AU411" s="18">
        <f t="shared" si="143"/>
        <v>0</v>
      </c>
      <c r="AV411" s="15" t="s">
        <v>23</v>
      </c>
      <c r="AX411" s="14"/>
      <c r="AY411" s="18">
        <v>0</v>
      </c>
      <c r="AZ411" s="16">
        <v>0</v>
      </c>
      <c r="BA411" s="18">
        <f t="shared" si="144"/>
        <v>0</v>
      </c>
      <c r="BB411" s="15" t="s">
        <v>23</v>
      </c>
      <c r="BD411" s="14"/>
      <c r="BE411" s="18">
        <v>0</v>
      </c>
      <c r="BF411" s="16">
        <v>0</v>
      </c>
      <c r="BG411" s="18">
        <f t="shared" si="145"/>
        <v>0</v>
      </c>
      <c r="BH411" s="15" t="s">
        <v>23</v>
      </c>
      <c r="BJ411" s="86"/>
      <c r="BK411" s="86"/>
      <c r="BL411" s="24"/>
      <c r="BM411" s="24"/>
      <c r="BN411" s="24"/>
      <c r="BO411" s="24"/>
      <c r="BP411" s="24"/>
      <c r="BQ411" s="126"/>
    </row>
    <row r="412" spans="1:69" ht="16.8" customHeight="1" x14ac:dyDescent="0.35">
      <c r="A412" s="15"/>
      <c r="B412" s="15"/>
      <c r="C412" s="15" t="s">
        <v>238</v>
      </c>
      <c r="D412" s="16"/>
      <c r="E412" s="16"/>
      <c r="F412" s="16">
        <v>0</v>
      </c>
      <c r="G412" s="16">
        <v>650</v>
      </c>
      <c r="H412" s="16"/>
      <c r="I412" s="4" t="s">
        <v>23</v>
      </c>
      <c r="J412" s="14"/>
      <c r="K412" s="16" t="s">
        <v>230</v>
      </c>
      <c r="L412" s="16">
        <v>527.01</v>
      </c>
      <c r="M412" s="16" t="s">
        <v>23</v>
      </c>
      <c r="N412" s="16">
        <v>0</v>
      </c>
      <c r="O412" s="16"/>
      <c r="P412" s="18" t="s">
        <v>23</v>
      </c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 t="s">
        <v>23</v>
      </c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 t="s">
        <v>23</v>
      </c>
      <c r="AR412" s="14"/>
      <c r="AS412" s="18">
        <v>0</v>
      </c>
      <c r="AT412" s="16"/>
      <c r="AU412" s="18">
        <f t="shared" si="143"/>
        <v>0</v>
      </c>
      <c r="AV412" s="15" t="s">
        <v>23</v>
      </c>
      <c r="AX412" s="14"/>
      <c r="AY412" s="18">
        <v>0</v>
      </c>
      <c r="AZ412" s="16"/>
      <c r="BA412" s="18">
        <f t="shared" si="144"/>
        <v>0</v>
      </c>
      <c r="BB412" s="15" t="s">
        <v>23</v>
      </c>
      <c r="BD412" s="14"/>
      <c r="BE412" s="18">
        <v>0</v>
      </c>
      <c r="BF412" s="16"/>
      <c r="BG412" s="18">
        <f t="shared" si="145"/>
        <v>0</v>
      </c>
      <c r="BH412" s="15" t="s">
        <v>23</v>
      </c>
      <c r="BJ412" s="86"/>
      <c r="BK412" s="86"/>
      <c r="BL412" s="24"/>
      <c r="BM412" s="24"/>
      <c r="BN412" s="24"/>
      <c r="BO412" s="24"/>
      <c r="BP412" s="24"/>
      <c r="BQ412" s="126"/>
    </row>
    <row r="413" spans="1:69" ht="16.8" customHeight="1" x14ac:dyDescent="0.35">
      <c r="A413" s="15" t="s">
        <v>23</v>
      </c>
      <c r="B413" s="15"/>
      <c r="C413" s="15" t="s">
        <v>115</v>
      </c>
      <c r="D413" s="16"/>
      <c r="E413" s="16"/>
      <c r="F413" s="16">
        <v>0</v>
      </c>
      <c r="G413" s="16"/>
      <c r="H413" s="16"/>
      <c r="I413" s="4"/>
      <c r="J413" s="14"/>
      <c r="K413" s="16" t="s">
        <v>231</v>
      </c>
      <c r="L413" s="16">
        <v>621.32000000000005</v>
      </c>
      <c r="M413" s="16" t="s">
        <v>23</v>
      </c>
      <c r="N413" s="16">
        <v>0</v>
      </c>
      <c r="O413" s="16"/>
      <c r="P413" s="18" t="s">
        <v>23</v>
      </c>
      <c r="Q413" s="14"/>
      <c r="R413" s="18">
        <v>0</v>
      </c>
      <c r="S413" s="16">
        <v>0</v>
      </c>
      <c r="T413" s="18">
        <f t="shared" si="140"/>
        <v>47681.749999999985</v>
      </c>
      <c r="U413" s="15" t="s">
        <v>23</v>
      </c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 t="s">
        <v>23</v>
      </c>
      <c r="AD413" s="25"/>
      <c r="AE413" s="62" t="s">
        <v>23</v>
      </c>
      <c r="AF413" s="63" t="s">
        <v>23</v>
      </c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 t="s">
        <v>23</v>
      </c>
      <c r="AR413" s="14"/>
      <c r="AS413" s="18">
        <v>0</v>
      </c>
      <c r="AT413" s="16"/>
      <c r="AU413" s="18">
        <f t="shared" si="143"/>
        <v>0</v>
      </c>
      <c r="AV413" s="15" t="s">
        <v>23</v>
      </c>
      <c r="AX413" s="14"/>
      <c r="AY413" s="18">
        <v>0</v>
      </c>
      <c r="AZ413" s="16"/>
      <c r="BA413" s="18">
        <f t="shared" si="144"/>
        <v>0</v>
      </c>
      <c r="BB413" s="15" t="s">
        <v>23</v>
      </c>
      <c r="BD413" s="14"/>
      <c r="BE413" s="18">
        <v>0</v>
      </c>
      <c r="BF413" s="16"/>
      <c r="BG413" s="18">
        <f t="shared" si="145"/>
        <v>0</v>
      </c>
      <c r="BH413" s="15" t="s">
        <v>23</v>
      </c>
      <c r="BJ413" s="86"/>
      <c r="BK413" s="86"/>
      <c r="BL413" s="24"/>
      <c r="BM413" s="24"/>
      <c r="BN413" s="24"/>
      <c r="BO413" s="24"/>
      <c r="BP413" s="24"/>
      <c r="BQ413" s="126"/>
    </row>
    <row r="414" spans="1:69" ht="16.8" customHeight="1" x14ac:dyDescent="0.35">
      <c r="A414" s="15"/>
      <c r="B414" s="15" t="s">
        <v>23</v>
      </c>
      <c r="C414" s="15" t="s">
        <v>115</v>
      </c>
      <c r="D414" s="16"/>
      <c r="E414" s="16"/>
      <c r="F414" s="16">
        <v>0</v>
      </c>
      <c r="G414" s="16"/>
      <c r="H414" s="16">
        <v>0</v>
      </c>
      <c r="I414" s="4"/>
      <c r="J414" s="14" t="s">
        <v>23</v>
      </c>
      <c r="K414" s="16" t="s">
        <v>239</v>
      </c>
      <c r="L414" s="16">
        <v>155.5</v>
      </c>
      <c r="M414" s="16" t="s">
        <v>23</v>
      </c>
      <c r="N414" s="16">
        <v>0</v>
      </c>
      <c r="O414" s="16"/>
      <c r="P414" s="18" t="s">
        <v>23</v>
      </c>
      <c r="Q414" s="14"/>
      <c r="R414" s="18">
        <v>0</v>
      </c>
      <c r="S414" s="16">
        <v>0</v>
      </c>
      <c r="T414" s="18">
        <f t="shared" si="140"/>
        <v>47681.749999999985</v>
      </c>
      <c r="U414" s="15" t="s">
        <v>23</v>
      </c>
      <c r="W414" s="14"/>
      <c r="X414" s="18">
        <f>F414</f>
        <v>0</v>
      </c>
      <c r="Y414" s="16"/>
      <c r="Z414" s="18">
        <f t="shared" si="141"/>
        <v>97725.739999999991</v>
      </c>
      <c r="AA414" s="15" t="s">
        <v>23</v>
      </c>
      <c r="AB414" s="24"/>
      <c r="AC414" s="15" t="s">
        <v>23</v>
      </c>
      <c r="AD414" s="25"/>
      <c r="AE414" s="62" t="s">
        <v>23</v>
      </c>
      <c r="AF414" s="63" t="s">
        <v>23</v>
      </c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 t="s">
        <v>23</v>
      </c>
      <c r="AR414" s="14"/>
      <c r="AS414" s="18">
        <v>0</v>
      </c>
      <c r="AT414" s="16"/>
      <c r="AU414" s="18">
        <f t="shared" si="143"/>
        <v>0</v>
      </c>
      <c r="AV414" s="15" t="s">
        <v>23</v>
      </c>
      <c r="AX414" s="14"/>
      <c r="AY414" s="18">
        <v>0</v>
      </c>
      <c r="AZ414" s="16"/>
      <c r="BA414" s="18">
        <f t="shared" si="144"/>
        <v>0</v>
      </c>
      <c r="BB414" s="15" t="s">
        <v>23</v>
      </c>
      <c r="BD414" s="14"/>
      <c r="BE414" s="18">
        <v>0</v>
      </c>
      <c r="BF414" s="16"/>
      <c r="BG414" s="18">
        <f t="shared" si="145"/>
        <v>0</v>
      </c>
      <c r="BH414" s="15" t="s">
        <v>23</v>
      </c>
      <c r="BJ414" s="141">
        <v>116511430</v>
      </c>
      <c r="BK414" s="86" t="s">
        <v>224</v>
      </c>
      <c r="BL414" s="24">
        <v>75.98</v>
      </c>
      <c r="BM414" s="24" t="s">
        <v>240</v>
      </c>
      <c r="BN414" s="24"/>
      <c r="BO414" s="24"/>
      <c r="BP414" s="24"/>
      <c r="BQ414" s="126"/>
    </row>
    <row r="415" spans="1:69" ht="16.8" customHeight="1" x14ac:dyDescent="0.35">
      <c r="A415" s="15" t="s">
        <v>23</v>
      </c>
      <c r="B415" s="15"/>
      <c r="C415" s="15" t="s">
        <v>115</v>
      </c>
      <c r="D415" s="16"/>
      <c r="E415" s="16"/>
      <c r="F415" s="16">
        <v>0</v>
      </c>
      <c r="G415" s="16"/>
      <c r="H415" s="16"/>
      <c r="I415" s="4"/>
      <c r="J415" s="14"/>
      <c r="K415" s="16" t="s">
        <v>118</v>
      </c>
      <c r="L415" s="16">
        <v>-9</v>
      </c>
      <c r="M415" s="16" t="s">
        <v>23</v>
      </c>
      <c r="N415" s="16">
        <v>0</v>
      </c>
      <c r="O415" s="16"/>
      <c r="P415" s="18" t="s">
        <v>23</v>
      </c>
      <c r="Q415" s="14"/>
      <c r="R415" s="18">
        <v>0</v>
      </c>
      <c r="S415" s="16">
        <v>0</v>
      </c>
      <c r="T415" s="18">
        <f t="shared" si="140"/>
        <v>47681.749999999985</v>
      </c>
      <c r="U415" s="15" t="s">
        <v>23</v>
      </c>
      <c r="W415" s="14"/>
      <c r="X415" s="18">
        <f>F415</f>
        <v>0</v>
      </c>
      <c r="Y415" s="16"/>
      <c r="Z415" s="18">
        <f t="shared" si="141"/>
        <v>97725.739999999991</v>
      </c>
      <c r="AA415" s="15" t="s">
        <v>23</v>
      </c>
      <c r="AB415" s="24"/>
      <c r="AC415" s="15" t="s">
        <v>23</v>
      </c>
      <c r="AD415" s="25"/>
      <c r="AE415" s="62" t="s">
        <v>23</v>
      </c>
      <c r="AF415" s="63" t="s">
        <v>23</v>
      </c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 t="s">
        <v>23</v>
      </c>
      <c r="AR415" s="14"/>
      <c r="AS415" s="18">
        <v>0</v>
      </c>
      <c r="AT415" s="16"/>
      <c r="AU415" s="18">
        <f t="shared" si="143"/>
        <v>0</v>
      </c>
      <c r="AV415" s="15" t="s">
        <v>23</v>
      </c>
      <c r="AX415" s="14"/>
      <c r="AY415" s="18">
        <v>0</v>
      </c>
      <c r="AZ415" s="16"/>
      <c r="BA415" s="18">
        <f t="shared" si="144"/>
        <v>0</v>
      </c>
      <c r="BB415" s="15" t="s">
        <v>23</v>
      </c>
      <c r="BD415" s="14"/>
      <c r="BE415" s="18">
        <v>0</v>
      </c>
      <c r="BF415" s="16"/>
      <c r="BG415" s="18">
        <f t="shared" si="145"/>
        <v>0</v>
      </c>
      <c r="BH415" s="15" t="s">
        <v>23</v>
      </c>
      <c r="BJ415" s="86"/>
      <c r="BK415" s="86"/>
      <c r="BL415" s="24"/>
      <c r="BM415" s="24"/>
      <c r="BN415" s="24"/>
      <c r="BO415" s="24"/>
      <c r="BP415" s="24"/>
      <c r="BQ415" s="126"/>
    </row>
    <row r="416" spans="1:69" ht="16.8" customHeight="1" x14ac:dyDescent="0.35">
      <c r="A416" s="15"/>
      <c r="B416" s="15"/>
      <c r="C416" s="15" t="s">
        <v>115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69</v>
      </c>
      <c r="L416" s="51">
        <f>AI425</f>
        <v>0</v>
      </c>
      <c r="M416" s="16"/>
      <c r="N416" s="16"/>
      <c r="O416" s="16"/>
      <c r="P416" s="18" t="s">
        <v>23</v>
      </c>
      <c r="Q416" s="14"/>
      <c r="R416" s="18">
        <v>0</v>
      </c>
      <c r="S416" s="16">
        <v>0</v>
      </c>
      <c r="T416" s="18">
        <f t="shared" si="140"/>
        <v>47681.749999999985</v>
      </c>
      <c r="U416" s="15" t="s">
        <v>23</v>
      </c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 t="s">
        <v>23</v>
      </c>
      <c r="AD416" s="25"/>
      <c r="AE416" s="62" t="s">
        <v>23</v>
      </c>
      <c r="AF416" s="63" t="s">
        <v>23</v>
      </c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 t="s">
        <v>23</v>
      </c>
      <c r="AR416" s="14"/>
      <c r="AS416" s="18">
        <v>0</v>
      </c>
      <c r="AT416" s="16"/>
      <c r="AU416" s="18">
        <f t="shared" si="143"/>
        <v>0</v>
      </c>
      <c r="AV416" s="15" t="s">
        <v>23</v>
      </c>
      <c r="AX416" s="14"/>
      <c r="AY416" s="18">
        <v>0</v>
      </c>
      <c r="AZ416" s="16"/>
      <c r="BA416" s="18">
        <f t="shared" si="144"/>
        <v>0</v>
      </c>
      <c r="BB416" s="15" t="s">
        <v>23</v>
      </c>
      <c r="BD416" s="14"/>
      <c r="BE416" s="18">
        <v>0</v>
      </c>
      <c r="BF416" s="16"/>
      <c r="BG416" s="18">
        <f t="shared" si="145"/>
        <v>0</v>
      </c>
      <c r="BH416" s="15" t="s">
        <v>23</v>
      </c>
      <c r="BJ416" s="86"/>
      <c r="BK416" s="86"/>
      <c r="BL416" s="24"/>
      <c r="BM416" s="24"/>
      <c r="BN416" s="24"/>
      <c r="BO416" s="24"/>
      <c r="BP416" s="24"/>
      <c r="BQ416" s="126"/>
    </row>
    <row r="417" spans="1:69" ht="16.8" customHeight="1" x14ac:dyDescent="0.35">
      <c r="A417" s="15"/>
      <c r="B417" s="15"/>
      <c r="C417" s="68" t="s">
        <v>115</v>
      </c>
      <c r="D417" s="16"/>
      <c r="E417" s="16"/>
      <c r="F417" s="16">
        <v>0</v>
      </c>
      <c r="G417" s="16"/>
      <c r="H417" s="16"/>
      <c r="I417" s="4"/>
      <c r="J417" s="14"/>
      <c r="K417" s="17" t="s">
        <v>119</v>
      </c>
      <c r="L417" s="16">
        <f>SUM(L404:L416)</f>
        <v>5469.35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 t="s">
        <v>23</v>
      </c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 t="s">
        <v>23</v>
      </c>
      <c r="AD417" s="25"/>
      <c r="AE417" s="62" t="s">
        <v>23</v>
      </c>
      <c r="AF417" s="63" t="s">
        <v>23</v>
      </c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 t="s">
        <v>23</v>
      </c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 t="s">
        <v>23</v>
      </c>
      <c r="BD417" s="14"/>
      <c r="BE417" s="18">
        <v>0</v>
      </c>
      <c r="BF417" s="16"/>
      <c r="BG417" s="18">
        <f t="shared" si="145"/>
        <v>0</v>
      </c>
      <c r="BH417" s="15" t="s">
        <v>23</v>
      </c>
      <c r="BJ417" s="86"/>
      <c r="BK417" s="86"/>
      <c r="BL417" s="24"/>
      <c r="BM417" s="24"/>
      <c r="BN417" s="24"/>
      <c r="BO417" s="24"/>
      <c r="BP417" s="24"/>
      <c r="BQ417" s="126"/>
    </row>
    <row r="418" spans="1:69" ht="16.8" customHeight="1" x14ac:dyDescent="0.35">
      <c r="A418" s="15"/>
      <c r="B418" s="15"/>
      <c r="C418" s="15" t="s">
        <v>178</v>
      </c>
      <c r="D418" s="16"/>
      <c r="E418" s="16"/>
      <c r="F418" s="16">
        <f>'BONIFICI GENERALI '!B258+'BONIFICI CATTOLICA'!B258+'PRIMA NOTA'!BL425+'BONIFICI TUTELA'!B154</f>
        <v>27115.600000000002</v>
      </c>
      <c r="G418" s="85">
        <f>F408</f>
        <v>0</v>
      </c>
      <c r="H418" s="16"/>
      <c r="I418" s="4"/>
      <c r="J418" s="14"/>
      <c r="K418" s="17" t="s">
        <v>94</v>
      </c>
      <c r="L418" s="16">
        <f>SUM(N405:N418)</f>
        <v>668.51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 t="s">
        <v>23</v>
      </c>
      <c r="W418" s="14"/>
      <c r="X418" s="18">
        <f>F418</f>
        <v>27115.600000000002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 t="s">
        <v>23</v>
      </c>
      <c r="AD418" s="25"/>
      <c r="AE418" s="62" t="s">
        <v>23</v>
      </c>
      <c r="AF418" s="63" t="s">
        <v>23</v>
      </c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 t="s">
        <v>23</v>
      </c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 t="s">
        <v>23</v>
      </c>
      <c r="BD418" s="14"/>
      <c r="BE418" s="18">
        <v>0</v>
      </c>
      <c r="BF418" s="16"/>
      <c r="BG418" s="18">
        <f t="shared" si="145"/>
        <v>0</v>
      </c>
      <c r="BH418" s="15" t="s">
        <v>23</v>
      </c>
      <c r="BJ418" s="86"/>
      <c r="BK418" s="86"/>
      <c r="BL418" s="24"/>
      <c r="BM418" s="24"/>
      <c r="BN418" s="24"/>
      <c r="BO418" s="24"/>
      <c r="BP418" s="24"/>
      <c r="BQ418" s="126"/>
    </row>
    <row r="419" spans="1:69" ht="16.8" customHeight="1" x14ac:dyDescent="0.35">
      <c r="A419" s="15"/>
      <c r="B419" s="15"/>
      <c r="C419" s="47" t="s">
        <v>120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 t="s">
        <v>23</v>
      </c>
      <c r="N419" s="3" t="s">
        <v>23</v>
      </c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166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 t="s">
        <v>23</v>
      </c>
      <c r="AR419" s="14"/>
      <c r="AS419" s="18"/>
      <c r="AT419" s="25">
        <v>0</v>
      </c>
      <c r="AU419" s="18">
        <f t="shared" si="143"/>
        <v>0</v>
      </c>
      <c r="AV419" s="15" t="s">
        <v>23</v>
      </c>
      <c r="AX419" s="14"/>
      <c r="AY419" s="18"/>
      <c r="AZ419" s="25">
        <v>0</v>
      </c>
      <c r="BA419" s="18">
        <f t="shared" si="144"/>
        <v>0</v>
      </c>
      <c r="BB419" s="15" t="s">
        <v>23</v>
      </c>
      <c r="BD419" s="14"/>
      <c r="BE419" s="18"/>
      <c r="BF419" s="25">
        <v>0</v>
      </c>
      <c r="BG419" s="18">
        <f t="shared" si="145"/>
        <v>0</v>
      </c>
      <c r="BH419" s="15" t="s">
        <v>23</v>
      </c>
      <c r="BJ419" s="86"/>
      <c r="BK419" s="86"/>
      <c r="BL419" s="24"/>
      <c r="BM419" s="24"/>
      <c r="BN419" s="24"/>
      <c r="BO419" s="24"/>
      <c r="BP419" s="24"/>
      <c r="BQ419" s="126"/>
    </row>
    <row r="420" spans="1:69" ht="16.8" customHeight="1" x14ac:dyDescent="0.35">
      <c r="A420" s="15"/>
      <c r="B420" s="15"/>
      <c r="C420" s="15" t="s">
        <v>121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 t="s">
        <v>23</v>
      </c>
      <c r="N420" s="16" t="s">
        <v>23</v>
      </c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6"/>
    </row>
    <row r="421" spans="1:69" ht="16.8" customHeight="1" x14ac:dyDescent="0.35">
      <c r="A421" s="15" t="s">
        <v>23</v>
      </c>
      <c r="B421" s="15"/>
      <c r="C421" s="15" t="s">
        <v>122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 t="s">
        <v>23</v>
      </c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 t="s">
        <v>23</v>
      </c>
      <c r="AR421" s="14"/>
      <c r="AS421" s="18"/>
      <c r="AT421" s="16">
        <v>0</v>
      </c>
      <c r="AU421" s="18">
        <f t="shared" si="143"/>
        <v>0</v>
      </c>
      <c r="AV421" s="15" t="s">
        <v>23</v>
      </c>
      <c r="AX421" s="14"/>
      <c r="AY421" s="18"/>
      <c r="AZ421" s="16">
        <v>0</v>
      </c>
      <c r="BA421" s="18">
        <f t="shared" si="144"/>
        <v>0</v>
      </c>
      <c r="BB421" s="15" t="s">
        <v>23</v>
      </c>
      <c r="BD421" s="14"/>
      <c r="BE421" s="18"/>
      <c r="BF421" s="16">
        <v>0</v>
      </c>
      <c r="BG421" s="18">
        <f t="shared" si="145"/>
        <v>0</v>
      </c>
      <c r="BH421" s="15" t="s">
        <v>23</v>
      </c>
      <c r="BJ421" s="86"/>
      <c r="BK421" s="86"/>
      <c r="BL421" s="24"/>
      <c r="BM421" s="24"/>
      <c r="BN421" s="24"/>
      <c r="BO421" s="24"/>
      <c r="BP421" s="24"/>
      <c r="BQ421" s="126"/>
    </row>
    <row r="422" spans="1:69" ht="16.8" customHeight="1" x14ac:dyDescent="0.35">
      <c r="A422" s="15"/>
      <c r="B422" s="15"/>
      <c r="C422" s="15" t="s">
        <v>23</v>
      </c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123</v>
      </c>
      <c r="L422" s="3">
        <f>SUM(L402:L416)+N401+L418+L419</f>
        <v>196374.24000000002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 t="s">
        <v>23</v>
      </c>
      <c r="W422" s="14"/>
      <c r="X422" s="18">
        <v>0</v>
      </c>
      <c r="Y422" s="16">
        <v>0</v>
      </c>
      <c r="Z422" s="18">
        <f t="shared" si="141"/>
        <v>124841.34</v>
      </c>
      <c r="AA422" s="15" t="s">
        <v>23</v>
      </c>
      <c r="AB422" s="24"/>
      <c r="AC422" s="15" t="str">
        <f>C422</f>
        <v/>
      </c>
      <c r="AD422" s="25"/>
      <c r="AE422" s="62">
        <f>G422</f>
        <v>0</v>
      </c>
      <c r="AF422" s="63">
        <f>AE422+AF361</f>
        <v>0</v>
      </c>
      <c r="AG422" s="25"/>
      <c r="AH422" s="24" t="s">
        <v>119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 t="s">
        <v>23</v>
      </c>
      <c r="AR422" s="14"/>
      <c r="AS422" s="18"/>
      <c r="AT422" s="16">
        <v>0</v>
      </c>
      <c r="AU422" s="18">
        <f t="shared" si="143"/>
        <v>0</v>
      </c>
      <c r="AV422" s="16" t="s">
        <v>23</v>
      </c>
      <c r="AX422" s="14"/>
      <c r="AY422" s="18"/>
      <c r="AZ422" s="16">
        <v>0</v>
      </c>
      <c r="BA422" s="18">
        <f t="shared" si="144"/>
        <v>0</v>
      </c>
      <c r="BB422" s="15" t="s">
        <v>23</v>
      </c>
      <c r="BD422" s="14"/>
      <c r="BE422" s="18"/>
      <c r="BF422" s="16">
        <v>0</v>
      </c>
      <c r="BG422" s="18">
        <f t="shared" si="145"/>
        <v>0</v>
      </c>
      <c r="BH422" s="15" t="s">
        <v>23</v>
      </c>
      <c r="BJ422" s="86"/>
      <c r="BK422" s="86"/>
      <c r="BL422" s="24"/>
      <c r="BM422" s="24"/>
      <c r="BN422" s="24"/>
      <c r="BO422" s="24"/>
      <c r="BP422" s="24"/>
      <c r="BQ422" s="126"/>
    </row>
    <row r="423" spans="1:69" ht="16.8" customHeight="1" x14ac:dyDescent="0.35">
      <c r="A423" s="15"/>
      <c r="B423" s="15"/>
      <c r="C423" s="64" t="s">
        <v>150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 t="s">
        <v>23</v>
      </c>
      <c r="K423" s="6" t="s">
        <v>124</v>
      </c>
      <c r="L423" s="3">
        <f>L422-M422</f>
        <v>127089.30000000003</v>
      </c>
      <c r="M423" s="16"/>
      <c r="N423" s="16"/>
      <c r="O423" s="16" t="s">
        <v>23</v>
      </c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 t="s">
        <v>23</v>
      </c>
      <c r="AB423" s="24"/>
      <c r="AC423" s="71" t="s">
        <v>199</v>
      </c>
      <c r="AD423" s="65"/>
      <c r="AE423" s="65">
        <v>0</v>
      </c>
      <c r="AF423" s="63">
        <f>SUM(AF375:AF422)</f>
        <v>16767.129999999997</v>
      </c>
      <c r="AG423" s="25"/>
      <c r="AH423" s="24" t="s">
        <v>125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 t="s">
        <v>23</v>
      </c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6"/>
    </row>
    <row r="424" spans="1:69" ht="16.8" customHeight="1" x14ac:dyDescent="0.35">
      <c r="A424" s="15"/>
      <c r="B424" s="15"/>
      <c r="C424" s="64" t="s">
        <v>152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36</v>
      </c>
      <c r="L424" s="55">
        <f>D425+E425+A425+B425+B372</f>
        <v>127089.30000000002</v>
      </c>
      <c r="M424" s="16"/>
      <c r="N424" s="16"/>
      <c r="O424" s="56" t="s">
        <v>23</v>
      </c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 t="s">
        <v>23</v>
      </c>
      <c r="AB424" s="24"/>
      <c r="AC424" s="71" t="s">
        <v>170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6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127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128</v>
      </c>
      <c r="L425" s="3">
        <f>L423-L424</f>
        <v>0</v>
      </c>
      <c r="M425" s="27" t="s">
        <v>171</v>
      </c>
      <c r="N425" s="27">
        <f>O425-L424</f>
        <v>11504.649999999965</v>
      </c>
      <c r="O425" s="44">
        <f>Z425+AU425+N401+SUM(L404:L415)+SUM(N405:N415)+L419-D371-D374-D370+E372</f>
        <v>138593.94999999998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129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172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200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6" spans="1:69" ht="16.8" customHeight="1" x14ac:dyDescent="0.25">
      <c r="C426" s="7" t="s">
        <v>23</v>
      </c>
    </row>
    <row r="428" spans="1:69" ht="16.8" customHeight="1" x14ac:dyDescent="0.35">
      <c r="A428" s="2"/>
      <c r="B428" s="2" t="s">
        <v>23</v>
      </c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4" t="s">
        <v>25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V428" s="7" t="s">
        <v>23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130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173</v>
      </c>
      <c r="BK428" s="21" t="s">
        <v>0</v>
      </c>
      <c r="BL428" s="8" t="s">
        <v>35</v>
      </c>
      <c r="BM428" s="8" t="s">
        <v>0</v>
      </c>
      <c r="BN428" s="8" t="s">
        <v>41</v>
      </c>
      <c r="BO428" s="8" t="s">
        <v>174</v>
      </c>
      <c r="BP428" s="8" t="s">
        <v>0</v>
      </c>
      <c r="BQ428" s="9" t="s">
        <v>175</v>
      </c>
    </row>
    <row r="429" spans="1:69" ht="16.8" customHeight="1" x14ac:dyDescent="0.35">
      <c r="A429" s="14">
        <v>45301</v>
      </c>
      <c r="B429" s="15" t="s">
        <v>176</v>
      </c>
      <c r="C429" s="15" t="s">
        <v>177</v>
      </c>
      <c r="D429" s="16">
        <v>12828.53</v>
      </c>
      <c r="E429" s="16">
        <v>700</v>
      </c>
      <c r="F429" s="16"/>
      <c r="G429" s="16"/>
      <c r="H429" s="105"/>
      <c r="I429" s="4"/>
      <c r="J429" s="14">
        <f>A429</f>
        <v>45301</v>
      </c>
      <c r="K429" s="17" t="s">
        <v>25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26</v>
      </c>
      <c r="AD429" s="11">
        <f>N429</f>
        <v>2307.56</v>
      </c>
      <c r="AE429" s="11"/>
      <c r="AF429" s="20"/>
      <c r="AG429" s="20"/>
      <c r="AH429" s="21" t="s">
        <v>27</v>
      </c>
      <c r="AI429" s="22" t="s">
        <v>28</v>
      </c>
      <c r="AJ429" s="23" t="s">
        <v>29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178</v>
      </c>
      <c r="BM429" s="88">
        <f>BK429</f>
        <v>45301</v>
      </c>
      <c r="BN429" s="24" t="s">
        <v>178</v>
      </c>
      <c r="BO429" s="24"/>
      <c r="BP429" s="88">
        <f>BK429</f>
        <v>45301</v>
      </c>
      <c r="BQ429" s="126"/>
    </row>
    <row r="430" spans="1:69" ht="16.8" customHeight="1" x14ac:dyDescent="0.35">
      <c r="A430" s="15"/>
      <c r="B430" s="15"/>
      <c r="C430" s="15" t="s">
        <v>179</v>
      </c>
      <c r="D430" s="16">
        <v>0</v>
      </c>
      <c r="E430" s="16"/>
      <c r="F430" s="16"/>
      <c r="G430" s="16"/>
      <c r="H430" s="105" t="s">
        <v>35</v>
      </c>
      <c r="I430" s="4"/>
      <c r="J430" s="14"/>
      <c r="K430" s="17" t="s">
        <v>31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32</v>
      </c>
      <c r="AD430" s="25"/>
      <c r="AE430" s="25"/>
      <c r="AF430" s="25"/>
      <c r="AG430" s="25"/>
      <c r="AH430" s="12" t="s">
        <v>33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 t="s">
        <v>23</v>
      </c>
      <c r="BL430" s="24">
        <v>0</v>
      </c>
      <c r="BM430" s="91" t="s">
        <v>23</v>
      </c>
      <c r="BN430" s="24">
        <v>0</v>
      </c>
      <c r="BO430" s="24">
        <v>0</v>
      </c>
      <c r="BP430" s="91" t="s">
        <v>23</v>
      </c>
      <c r="BQ430" s="126"/>
    </row>
    <row r="431" spans="1:69" ht="16.8" customHeight="1" x14ac:dyDescent="0.35">
      <c r="A431" s="15"/>
      <c r="B431" s="15"/>
      <c r="C431" s="15" t="s">
        <v>180</v>
      </c>
      <c r="D431" s="16">
        <v>7088.51</v>
      </c>
      <c r="E431" s="16">
        <v>206.5</v>
      </c>
      <c r="F431" s="16" t="s">
        <v>23</v>
      </c>
      <c r="G431" s="16"/>
      <c r="H431" s="105">
        <f>D432+H370</f>
        <v>10223.939999999999</v>
      </c>
      <c r="I431" s="4"/>
      <c r="J431" s="14"/>
      <c r="K431" s="17" t="s">
        <v>36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 t="s">
        <v>23</v>
      </c>
      <c r="BL431" s="24">
        <v>0</v>
      </c>
      <c r="BM431" s="91" t="s">
        <v>23</v>
      </c>
      <c r="BN431" s="24">
        <v>0</v>
      </c>
      <c r="BO431" s="24">
        <v>0</v>
      </c>
      <c r="BP431" s="91" t="s">
        <v>23</v>
      </c>
      <c r="BQ431" s="126"/>
    </row>
    <row r="432" spans="1:69" ht="16.8" customHeight="1" x14ac:dyDescent="0.35">
      <c r="A432" s="15"/>
      <c r="B432" s="15">
        <v>0</v>
      </c>
      <c r="C432" s="15" t="s">
        <v>181</v>
      </c>
      <c r="D432" s="16">
        <v>1134.9100000000001</v>
      </c>
      <c r="E432" s="16"/>
      <c r="F432" s="16"/>
      <c r="G432" s="16"/>
      <c r="H432" s="105" t="s">
        <v>41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 t="s">
        <v>23</v>
      </c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 t="s">
        <v>23</v>
      </c>
      <c r="BL432" s="24">
        <v>0</v>
      </c>
      <c r="BM432" s="91" t="s">
        <v>23</v>
      </c>
      <c r="BN432" s="24">
        <v>0</v>
      </c>
      <c r="BO432" s="24">
        <v>0</v>
      </c>
      <c r="BP432" s="91" t="s">
        <v>23</v>
      </c>
      <c r="BQ432" s="126"/>
    </row>
    <row r="433" spans="1:69" ht="16.8" customHeight="1" x14ac:dyDescent="0.35">
      <c r="A433" s="15"/>
      <c r="B433" s="16">
        <f>B432+B372</f>
        <v>74.98</v>
      </c>
      <c r="C433" s="15" t="s">
        <v>182</v>
      </c>
      <c r="D433" s="16">
        <v>1134.33</v>
      </c>
      <c r="E433" s="16">
        <v>0</v>
      </c>
      <c r="F433" s="16"/>
      <c r="G433" s="16"/>
      <c r="H433" s="105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 t="s">
        <v>23</v>
      </c>
      <c r="AD433" s="25"/>
      <c r="AE433" s="25" t="s">
        <v>23</v>
      </c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 t="s">
        <v>23</v>
      </c>
      <c r="BL433" s="24">
        <v>0</v>
      </c>
      <c r="BM433" s="91" t="s">
        <v>23</v>
      </c>
      <c r="BN433" s="24">
        <v>0</v>
      </c>
      <c r="BO433" s="24"/>
      <c r="BP433" s="24"/>
      <c r="BQ433" s="126"/>
    </row>
    <row r="434" spans="1:69" ht="16.8" customHeight="1" x14ac:dyDescent="0.35">
      <c r="A434" s="15"/>
      <c r="B434" s="15"/>
      <c r="C434" s="15" t="s">
        <v>183</v>
      </c>
      <c r="D434" s="16">
        <v>150</v>
      </c>
      <c r="E434" s="16">
        <v>0</v>
      </c>
      <c r="F434" s="16"/>
      <c r="G434" s="16"/>
      <c r="H434" s="105" t="s">
        <v>45</v>
      </c>
      <c r="I434" s="77" t="s">
        <v>184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 t="s">
        <v>23</v>
      </c>
      <c r="AD434" s="25"/>
      <c r="AE434" s="25" t="s">
        <v>23</v>
      </c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 t="s">
        <v>23</v>
      </c>
      <c r="BL434" s="24">
        <v>0</v>
      </c>
      <c r="BM434" s="91" t="s">
        <v>23</v>
      </c>
      <c r="BN434" s="24">
        <v>0</v>
      </c>
      <c r="BO434" s="24"/>
      <c r="BP434" s="24"/>
      <c r="BQ434" s="126"/>
    </row>
    <row r="435" spans="1:69" ht="16.8" customHeight="1" x14ac:dyDescent="0.35">
      <c r="A435" s="15"/>
      <c r="B435" s="15" t="s">
        <v>43</v>
      </c>
      <c r="C435" s="15" t="s">
        <v>185</v>
      </c>
      <c r="D435" s="16">
        <v>0</v>
      </c>
      <c r="E435" s="16"/>
      <c r="F435" s="16"/>
      <c r="G435" s="16"/>
      <c r="H435" s="105">
        <f>D435+H374</f>
        <v>23.73</v>
      </c>
      <c r="I435" s="78">
        <f>D432+D433-E433+D435</f>
        <v>2269.2399999999998</v>
      </c>
      <c r="J435" s="14"/>
      <c r="K435" s="15" t="s">
        <v>46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 t="s">
        <v>23</v>
      </c>
      <c r="AD435" s="25"/>
      <c r="AE435" s="25" t="s">
        <v>23</v>
      </c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 t="s">
        <v>23</v>
      </c>
      <c r="BL435" s="24">
        <v>0</v>
      </c>
      <c r="BM435" s="91" t="s">
        <v>23</v>
      </c>
      <c r="BN435" s="24">
        <v>0</v>
      </c>
      <c r="BO435" s="24"/>
      <c r="BP435" s="24"/>
      <c r="BQ435" s="126"/>
    </row>
    <row r="436" spans="1:69" ht="16.8" customHeight="1" x14ac:dyDescent="0.35">
      <c r="A436" s="15"/>
      <c r="B436" s="15"/>
      <c r="C436" s="15" t="s">
        <v>186</v>
      </c>
      <c r="D436" s="16">
        <v>38.32</v>
      </c>
      <c r="E436" s="16"/>
      <c r="F436" s="16"/>
      <c r="G436" s="16">
        <v>0</v>
      </c>
      <c r="H436" s="105" t="s">
        <v>50</v>
      </c>
      <c r="I436" s="4"/>
      <c r="J436" s="14"/>
      <c r="K436" s="15" t="s">
        <v>48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124841.34</v>
      </c>
      <c r="AA436" s="15" t="s">
        <v>23</v>
      </c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 t="s">
        <v>23</v>
      </c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 t="s">
        <v>23</v>
      </c>
      <c r="AR436" s="14"/>
      <c r="AS436" s="18"/>
      <c r="AT436" s="16">
        <v>0</v>
      </c>
      <c r="AU436" s="18">
        <f t="shared" si="149"/>
        <v>0</v>
      </c>
      <c r="AV436" s="15" t="s">
        <v>23</v>
      </c>
      <c r="AX436" s="14"/>
      <c r="AY436" s="18"/>
      <c r="AZ436" s="16">
        <v>0</v>
      </c>
      <c r="BA436" s="18">
        <f t="shared" si="150"/>
        <v>0</v>
      </c>
      <c r="BB436" s="15" t="s">
        <v>23</v>
      </c>
      <c r="BD436" s="14"/>
      <c r="BE436" s="18"/>
      <c r="BF436" s="16">
        <v>0</v>
      </c>
      <c r="BG436" s="18">
        <f t="shared" si="151"/>
        <v>0</v>
      </c>
      <c r="BH436" s="15" t="s">
        <v>23</v>
      </c>
      <c r="BJ436" s="86">
        <v>0</v>
      </c>
      <c r="BK436" s="90" t="s">
        <v>23</v>
      </c>
      <c r="BL436" s="24">
        <v>0</v>
      </c>
      <c r="BM436" s="91" t="s">
        <v>23</v>
      </c>
      <c r="BN436" s="24">
        <v>0</v>
      </c>
      <c r="BO436" s="24"/>
      <c r="BP436" s="24"/>
      <c r="BQ436" s="126"/>
    </row>
    <row r="437" spans="1:69" ht="16.8" customHeight="1" x14ac:dyDescent="0.35">
      <c r="A437" s="15"/>
      <c r="B437" s="15"/>
      <c r="C437" s="15" t="s">
        <v>187</v>
      </c>
      <c r="D437" s="16"/>
      <c r="E437" s="16"/>
      <c r="F437" s="16"/>
      <c r="G437" s="16">
        <v>0</v>
      </c>
      <c r="H437" s="105">
        <f>D436+H376</f>
        <v>669.15000000000009</v>
      </c>
      <c r="I437" s="4"/>
      <c r="J437" s="14"/>
      <c r="K437" s="15" t="s">
        <v>51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 t="s">
        <v>23</v>
      </c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 t="s">
        <v>23</v>
      </c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 t="s">
        <v>23</v>
      </c>
      <c r="AR437" s="14"/>
      <c r="AS437" s="18">
        <v>0</v>
      </c>
      <c r="AT437" s="16">
        <v>0</v>
      </c>
      <c r="AU437" s="18">
        <f t="shared" si="149"/>
        <v>0</v>
      </c>
      <c r="AV437" s="15" t="s">
        <v>23</v>
      </c>
      <c r="AX437" s="14"/>
      <c r="AY437" s="18">
        <v>0</v>
      </c>
      <c r="AZ437" s="16">
        <v>0</v>
      </c>
      <c r="BA437" s="18">
        <f t="shared" si="150"/>
        <v>0</v>
      </c>
      <c r="BB437" s="15" t="s">
        <v>23</v>
      </c>
      <c r="BD437" s="14"/>
      <c r="BE437" s="18">
        <v>0</v>
      </c>
      <c r="BF437" s="16">
        <v>0</v>
      </c>
      <c r="BG437" s="18">
        <f t="shared" si="151"/>
        <v>0</v>
      </c>
      <c r="BH437" s="15" t="s">
        <v>23</v>
      </c>
      <c r="BJ437" s="86">
        <v>0</v>
      </c>
      <c r="BK437" s="90" t="s">
        <v>23</v>
      </c>
      <c r="BL437" s="24">
        <v>0</v>
      </c>
      <c r="BM437" s="91" t="s">
        <v>23</v>
      </c>
      <c r="BN437" s="24">
        <v>0</v>
      </c>
      <c r="BO437" s="24"/>
      <c r="BP437" s="24"/>
      <c r="BQ437" s="126"/>
    </row>
    <row r="438" spans="1:69" ht="16.8" customHeight="1" x14ac:dyDescent="0.35">
      <c r="A438" s="15"/>
      <c r="B438" s="15"/>
      <c r="C438" s="15" t="s">
        <v>188</v>
      </c>
      <c r="D438" s="16"/>
      <c r="E438" s="16"/>
      <c r="F438" s="16"/>
      <c r="G438" s="16">
        <v>0</v>
      </c>
      <c r="H438" s="105" t="s">
        <v>23</v>
      </c>
      <c r="I438" s="4"/>
      <c r="J438" s="14"/>
      <c r="K438" s="15" t="s">
        <v>53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 t="s">
        <v>23</v>
      </c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 t="s">
        <v>23</v>
      </c>
      <c r="AR438" s="14"/>
      <c r="AS438" s="18"/>
      <c r="AT438" s="16">
        <v>0</v>
      </c>
      <c r="AU438" s="18">
        <f t="shared" si="149"/>
        <v>0</v>
      </c>
      <c r="AV438" s="15" t="s">
        <v>23</v>
      </c>
      <c r="AX438" s="14"/>
      <c r="AY438" s="18"/>
      <c r="AZ438" s="16">
        <v>0</v>
      </c>
      <c r="BA438" s="18">
        <f t="shared" si="150"/>
        <v>0</v>
      </c>
      <c r="BB438" s="15" t="s">
        <v>23</v>
      </c>
      <c r="BD438" s="14"/>
      <c r="BE438" s="18"/>
      <c r="BF438" s="16">
        <v>0</v>
      </c>
      <c r="BG438" s="18">
        <f t="shared" si="151"/>
        <v>0</v>
      </c>
      <c r="BH438" s="15" t="s">
        <v>23</v>
      </c>
      <c r="BJ438" s="86">
        <v>0</v>
      </c>
      <c r="BK438" s="90" t="s">
        <v>23</v>
      </c>
      <c r="BL438" s="24">
        <v>0</v>
      </c>
      <c r="BM438" s="24"/>
      <c r="BN438" s="24"/>
      <c r="BO438" s="24"/>
      <c r="BP438" s="24"/>
      <c r="BQ438" s="126"/>
    </row>
    <row r="439" spans="1:69" ht="16.8" customHeight="1" x14ac:dyDescent="0.35">
      <c r="A439" s="15"/>
      <c r="B439" s="15"/>
      <c r="C439" s="15" t="s">
        <v>189</v>
      </c>
      <c r="D439" s="16"/>
      <c r="E439" s="16"/>
      <c r="F439" s="16"/>
      <c r="G439" s="16">
        <v>0</v>
      </c>
      <c r="H439" s="105" t="s">
        <v>23</v>
      </c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 t="s">
        <v>23</v>
      </c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 t="s">
        <v>23</v>
      </c>
      <c r="AR439" s="14"/>
      <c r="AS439" s="18"/>
      <c r="AT439" s="16">
        <v>0</v>
      </c>
      <c r="AU439" s="18">
        <f t="shared" si="149"/>
        <v>0</v>
      </c>
      <c r="AV439" s="15" t="s">
        <v>23</v>
      </c>
      <c r="AX439" s="14"/>
      <c r="AY439" s="18"/>
      <c r="AZ439" s="16">
        <v>0</v>
      </c>
      <c r="BA439" s="18">
        <f t="shared" si="150"/>
        <v>0</v>
      </c>
      <c r="BB439" s="15" t="s">
        <v>23</v>
      </c>
      <c r="BD439" s="14"/>
      <c r="BE439" s="18"/>
      <c r="BF439" s="16">
        <v>0</v>
      </c>
      <c r="BG439" s="18">
        <f t="shared" si="151"/>
        <v>0</v>
      </c>
      <c r="BH439" s="15" t="s">
        <v>23</v>
      </c>
      <c r="BJ439" s="86">
        <v>0</v>
      </c>
      <c r="BK439" s="90" t="s">
        <v>23</v>
      </c>
      <c r="BL439" s="24" t="s">
        <v>23</v>
      </c>
      <c r="BM439" s="24"/>
      <c r="BN439" s="24"/>
      <c r="BO439" s="24"/>
      <c r="BP439" s="24"/>
      <c r="BQ439" s="126"/>
    </row>
    <row r="440" spans="1:69" ht="16.8" customHeight="1" x14ac:dyDescent="0.35">
      <c r="A440" s="15"/>
      <c r="B440" s="15"/>
      <c r="C440" s="15" t="s">
        <v>241</v>
      </c>
      <c r="D440" s="16"/>
      <c r="E440" s="16"/>
      <c r="F440" s="16"/>
      <c r="G440" s="16">
        <v>3982.5</v>
      </c>
      <c r="H440" s="16" t="s">
        <v>23</v>
      </c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 t="s">
        <v>23</v>
      </c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 t="s">
        <v>23</v>
      </c>
      <c r="AR440" s="14"/>
      <c r="AS440" s="18"/>
      <c r="AT440" s="16">
        <v>0</v>
      </c>
      <c r="AU440" s="18">
        <f t="shared" si="149"/>
        <v>0</v>
      </c>
      <c r="AV440" s="15" t="s">
        <v>23</v>
      </c>
      <c r="AX440" s="14"/>
      <c r="AY440" s="18"/>
      <c r="AZ440" s="16">
        <v>0</v>
      </c>
      <c r="BA440" s="18">
        <f t="shared" si="150"/>
        <v>0</v>
      </c>
      <c r="BB440" s="15" t="s">
        <v>23</v>
      </c>
      <c r="BD440" s="14"/>
      <c r="BE440" s="18"/>
      <c r="BF440" s="16">
        <v>0</v>
      </c>
      <c r="BG440" s="18">
        <f t="shared" si="151"/>
        <v>0</v>
      </c>
      <c r="BH440" s="15" t="s">
        <v>23</v>
      </c>
      <c r="BJ440" s="86">
        <v>0</v>
      </c>
      <c r="BK440" s="90" t="s">
        <v>23</v>
      </c>
      <c r="BL440" s="24"/>
      <c r="BM440" s="24"/>
      <c r="BN440" s="24"/>
      <c r="BO440" s="24"/>
      <c r="BP440" s="24"/>
      <c r="BQ440" s="126"/>
    </row>
    <row r="441" spans="1:69" ht="16.8" customHeight="1" x14ac:dyDescent="0.35">
      <c r="A441" s="15"/>
      <c r="B441" s="15"/>
      <c r="C441" s="15" t="s">
        <v>56</v>
      </c>
      <c r="D441" s="16">
        <f>SUM(G433:G440)+E436+E437+E438+E439+E440</f>
        <v>3982.5</v>
      </c>
      <c r="E441" s="16"/>
      <c r="F441" s="16"/>
      <c r="G441" s="16"/>
      <c r="H441" s="16" t="s">
        <v>23</v>
      </c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 t="s">
        <v>23</v>
      </c>
      <c r="W441" s="14"/>
      <c r="X441" s="18"/>
      <c r="Y441" s="16">
        <v>0</v>
      </c>
      <c r="Z441" s="18">
        <f t="shared" si="147"/>
        <v>124841.34</v>
      </c>
      <c r="AA441" s="15" t="s">
        <v>23</v>
      </c>
      <c r="AB441" s="24"/>
      <c r="AC441" s="15" t="s">
        <v>23</v>
      </c>
      <c r="AD441" s="25"/>
      <c r="AE441" s="62" t="s">
        <v>23</v>
      </c>
      <c r="AF441" s="63" t="s">
        <v>23</v>
      </c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 t="s">
        <v>23</v>
      </c>
      <c r="AR441" s="14"/>
      <c r="AS441" s="18"/>
      <c r="AT441" s="16">
        <v>0</v>
      </c>
      <c r="AU441" s="18">
        <f t="shared" si="149"/>
        <v>0</v>
      </c>
      <c r="AV441" s="15" t="s">
        <v>23</v>
      </c>
      <c r="AX441" s="14"/>
      <c r="AY441" s="18"/>
      <c r="AZ441" s="16">
        <v>0</v>
      </c>
      <c r="BA441" s="18">
        <f t="shared" si="150"/>
        <v>0</v>
      </c>
      <c r="BB441" s="15" t="s">
        <v>23</v>
      </c>
      <c r="BD441" s="14"/>
      <c r="BE441" s="18"/>
      <c r="BF441" s="16">
        <v>0</v>
      </c>
      <c r="BG441" s="18">
        <f t="shared" si="151"/>
        <v>0</v>
      </c>
      <c r="BH441" s="15" t="s">
        <v>23</v>
      </c>
      <c r="BJ441" s="86">
        <v>0</v>
      </c>
      <c r="BK441" s="90" t="s">
        <v>23</v>
      </c>
      <c r="BL441" s="24" t="s">
        <v>23</v>
      </c>
      <c r="BM441" s="24"/>
      <c r="BN441" s="24"/>
      <c r="BO441" s="24"/>
      <c r="BP441" s="24"/>
      <c r="BQ441" s="126"/>
    </row>
    <row r="442" spans="1:69" ht="16.8" customHeight="1" x14ac:dyDescent="0.35">
      <c r="A442" s="15"/>
      <c r="B442" s="15"/>
      <c r="C442" s="15" t="s">
        <v>57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191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 t="s">
        <v>23</v>
      </c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 t="s">
        <v>23</v>
      </c>
      <c r="AD442" s="25"/>
      <c r="AE442" s="62" t="s">
        <v>23</v>
      </c>
      <c r="AF442" s="63" t="s">
        <v>23</v>
      </c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 t="s">
        <v>23</v>
      </c>
      <c r="AR442" s="14"/>
      <c r="AS442" s="18"/>
      <c r="AT442" s="16">
        <v>0</v>
      </c>
      <c r="AU442" s="18">
        <f t="shared" si="149"/>
        <v>0</v>
      </c>
      <c r="AV442" s="15" t="s">
        <v>23</v>
      </c>
      <c r="AX442" s="14"/>
      <c r="AY442" s="18"/>
      <c r="AZ442" s="16">
        <v>0</v>
      </c>
      <c r="BA442" s="18">
        <f t="shared" si="150"/>
        <v>0</v>
      </c>
      <c r="BB442" s="15" t="s">
        <v>23</v>
      </c>
      <c r="BD442" s="14"/>
      <c r="BE442" s="18"/>
      <c r="BF442" s="16">
        <v>0</v>
      </c>
      <c r="BG442" s="18">
        <f t="shared" si="151"/>
        <v>0</v>
      </c>
      <c r="BH442" s="15" t="s">
        <v>23</v>
      </c>
      <c r="BJ442" s="86">
        <v>0</v>
      </c>
      <c r="BK442" s="90" t="s">
        <v>23</v>
      </c>
      <c r="BL442" s="24"/>
      <c r="BM442" s="24"/>
      <c r="BN442" s="24"/>
      <c r="BO442" s="24"/>
      <c r="BP442" s="24"/>
      <c r="BQ442" s="126"/>
    </row>
    <row r="443" spans="1:69" ht="16.8" customHeight="1" x14ac:dyDescent="0.35">
      <c r="A443" s="15"/>
      <c r="B443" s="15"/>
      <c r="C443" s="15" t="s">
        <v>58</v>
      </c>
      <c r="D443" s="16">
        <f>E442+G442</f>
        <v>0</v>
      </c>
      <c r="E443" s="16"/>
      <c r="F443" s="16"/>
      <c r="G443" s="16"/>
      <c r="H443" s="16" t="s">
        <v>23</v>
      </c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 t="s">
        <v>23</v>
      </c>
      <c r="W443" s="14"/>
      <c r="X443" s="18"/>
      <c r="Y443" s="16">
        <v>0</v>
      </c>
      <c r="Z443" s="18">
        <f t="shared" si="147"/>
        <v>124841.34</v>
      </c>
      <c r="AA443" s="15" t="s">
        <v>23</v>
      </c>
      <c r="AB443" s="24"/>
      <c r="AC443" s="64" t="s">
        <v>146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 t="s">
        <v>23</v>
      </c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 t="s">
        <v>23</v>
      </c>
      <c r="AR443" s="14"/>
      <c r="AS443" s="18"/>
      <c r="AT443" s="16">
        <v>0</v>
      </c>
      <c r="AU443" s="18">
        <f t="shared" si="149"/>
        <v>0</v>
      </c>
      <c r="AV443" s="15" t="s">
        <v>23</v>
      </c>
      <c r="AX443" s="14"/>
      <c r="AY443" s="18"/>
      <c r="AZ443" s="16">
        <v>0</v>
      </c>
      <c r="BA443" s="18">
        <f t="shared" si="150"/>
        <v>0</v>
      </c>
      <c r="BB443" s="15" t="s">
        <v>23</v>
      </c>
      <c r="BD443" s="14"/>
      <c r="BE443" s="18"/>
      <c r="BF443" s="16">
        <v>0</v>
      </c>
      <c r="BG443" s="18">
        <f t="shared" si="151"/>
        <v>0</v>
      </c>
      <c r="BH443" s="15" t="s">
        <v>23</v>
      </c>
      <c r="BJ443" s="86"/>
      <c r="BK443" s="86"/>
      <c r="BL443" s="24" t="s">
        <v>23</v>
      </c>
      <c r="BM443" s="24"/>
      <c r="BN443" s="24"/>
      <c r="BO443" s="24"/>
      <c r="BP443" s="24"/>
      <c r="BQ443" s="126"/>
    </row>
    <row r="444" spans="1:69" ht="16.8" customHeight="1" x14ac:dyDescent="0.35">
      <c r="A444" s="15"/>
      <c r="B444" s="15"/>
      <c r="C444" s="15" t="s">
        <v>59</v>
      </c>
      <c r="D444" s="16" t="s">
        <v>23</v>
      </c>
      <c r="E444" s="16"/>
      <c r="F444" s="16"/>
      <c r="G444" s="16">
        <v>0</v>
      </c>
      <c r="H444" s="16" t="s">
        <v>23</v>
      </c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 t="s">
        <v>23</v>
      </c>
      <c r="BM444" s="24"/>
      <c r="BN444" s="24"/>
      <c r="BO444" s="24"/>
      <c r="BP444" s="24"/>
      <c r="BQ444" s="126"/>
    </row>
    <row r="445" spans="1:69" ht="16.8" customHeight="1" x14ac:dyDescent="0.35">
      <c r="A445" s="15"/>
      <c r="B445" s="15"/>
      <c r="C445" s="15" t="s">
        <v>147</v>
      </c>
      <c r="D445" s="16"/>
      <c r="E445" s="16"/>
      <c r="F445" s="16"/>
      <c r="G445" s="16">
        <v>0</v>
      </c>
      <c r="H445" s="16" t="s">
        <v>23</v>
      </c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 t="s">
        <v>23</v>
      </c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 t="s">
        <v>23</v>
      </c>
      <c r="AR445" s="14"/>
      <c r="AS445" s="18"/>
      <c r="AT445" s="16">
        <v>0</v>
      </c>
      <c r="AU445" s="18">
        <f t="shared" si="149"/>
        <v>0</v>
      </c>
      <c r="AV445" s="15" t="s">
        <v>23</v>
      </c>
      <c r="AX445" s="14"/>
      <c r="AY445" s="18"/>
      <c r="AZ445" s="16">
        <v>0</v>
      </c>
      <c r="BA445" s="18">
        <f t="shared" si="150"/>
        <v>0</v>
      </c>
      <c r="BB445" s="15" t="s">
        <v>23</v>
      </c>
      <c r="BD445" s="14"/>
      <c r="BE445" s="18"/>
      <c r="BF445" s="16">
        <v>0</v>
      </c>
      <c r="BG445" s="18">
        <f t="shared" si="151"/>
        <v>0</v>
      </c>
      <c r="BH445" s="15" t="s">
        <v>23</v>
      </c>
      <c r="BJ445" s="86"/>
      <c r="BK445" s="86"/>
      <c r="BL445" s="24" t="s">
        <v>23</v>
      </c>
      <c r="BM445" s="24"/>
      <c r="BN445" s="24"/>
      <c r="BO445" s="24"/>
      <c r="BP445" s="24"/>
      <c r="BQ445" s="126"/>
    </row>
    <row r="446" spans="1:69" ht="16.8" customHeight="1" x14ac:dyDescent="0.35">
      <c r="A446" s="15"/>
      <c r="B446" s="15"/>
      <c r="C446" s="15" t="s">
        <v>61</v>
      </c>
      <c r="D446" s="16">
        <f>SUM(G445:G446)</f>
        <v>0</v>
      </c>
      <c r="E446" s="16">
        <v>0</v>
      </c>
      <c r="F446" s="16"/>
      <c r="G446" s="16">
        <v>0</v>
      </c>
      <c r="H446" s="16" t="s">
        <v>23</v>
      </c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 t="s">
        <v>23</v>
      </c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 t="s">
        <v>23</v>
      </c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 t="s">
        <v>23</v>
      </c>
      <c r="AR446" s="14"/>
      <c r="AS446" s="18"/>
      <c r="AT446" s="16">
        <v>0</v>
      </c>
      <c r="AU446" s="18">
        <f t="shared" si="149"/>
        <v>0</v>
      </c>
      <c r="AV446" s="15" t="s">
        <v>23</v>
      </c>
      <c r="AX446" s="14"/>
      <c r="AY446" s="18"/>
      <c r="AZ446" s="16">
        <v>0</v>
      </c>
      <c r="BA446" s="18">
        <f t="shared" si="150"/>
        <v>0</v>
      </c>
      <c r="BB446" s="15" t="s">
        <v>23</v>
      </c>
      <c r="BD446" s="14"/>
      <c r="BE446" s="18"/>
      <c r="BF446" s="16">
        <v>0</v>
      </c>
      <c r="BG446" s="18">
        <f t="shared" si="151"/>
        <v>0</v>
      </c>
      <c r="BH446" s="15" t="s">
        <v>23</v>
      </c>
      <c r="BJ446" s="86"/>
      <c r="BK446" s="86"/>
      <c r="BL446" s="24" t="s">
        <v>23</v>
      </c>
      <c r="BM446" s="24"/>
      <c r="BN446" s="24"/>
      <c r="BO446" s="24"/>
      <c r="BP446" s="24"/>
      <c r="BQ446" s="126"/>
    </row>
    <row r="447" spans="1:69" ht="16.8" customHeight="1" x14ac:dyDescent="0.35">
      <c r="A447" s="15"/>
      <c r="B447" s="15"/>
      <c r="C447" s="28" t="s">
        <v>242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 t="s">
        <v>23</v>
      </c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 t="s">
        <v>23</v>
      </c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 t="s">
        <v>23</v>
      </c>
      <c r="BD447" s="14"/>
      <c r="BE447" s="18"/>
      <c r="BF447" s="16">
        <v>0</v>
      </c>
      <c r="BG447" s="18">
        <f t="shared" si="151"/>
        <v>0</v>
      </c>
      <c r="BH447" s="15" t="s">
        <v>23</v>
      </c>
      <c r="BJ447" s="86"/>
      <c r="BK447" s="86"/>
      <c r="BL447" s="24" t="s">
        <v>23</v>
      </c>
      <c r="BM447" s="24"/>
      <c r="BN447" s="24"/>
      <c r="BO447" s="24"/>
      <c r="BP447" s="24"/>
      <c r="BQ447" s="126"/>
    </row>
    <row r="448" spans="1:69" ht="16.8" customHeight="1" x14ac:dyDescent="0.35">
      <c r="A448" s="15"/>
      <c r="B448" s="15"/>
      <c r="C448" s="15" t="s">
        <v>23</v>
      </c>
      <c r="D448" s="16"/>
      <c r="E448" s="16"/>
      <c r="F448" s="16" t="s">
        <v>23</v>
      </c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 t="str">
        <f t="shared" ref="U448:U454" si="156">C448</f>
        <v/>
      </c>
      <c r="W448" s="14"/>
      <c r="X448" s="18"/>
      <c r="Y448" s="16">
        <v>0</v>
      </c>
      <c r="Z448" s="18">
        <f t="shared" si="147"/>
        <v>124833.84</v>
      </c>
      <c r="AA448" s="15" t="s">
        <v>23</v>
      </c>
      <c r="AB448" s="24"/>
      <c r="AC448" s="15" t="str">
        <f t="shared" si="155"/>
        <v/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 t="s">
        <v>23</v>
      </c>
      <c r="AR448" s="14"/>
      <c r="AS448" s="18"/>
      <c r="AT448" s="16">
        <v>0</v>
      </c>
      <c r="AU448" s="18">
        <f t="shared" si="149"/>
        <v>0</v>
      </c>
      <c r="AV448" s="15" t="s">
        <v>23</v>
      </c>
      <c r="AX448" s="14"/>
      <c r="AY448" s="18"/>
      <c r="AZ448" s="16">
        <v>0</v>
      </c>
      <c r="BA448" s="18">
        <f t="shared" si="150"/>
        <v>0</v>
      </c>
      <c r="BB448" s="15" t="s">
        <v>23</v>
      </c>
      <c r="BD448" s="14"/>
      <c r="BE448" s="18"/>
      <c r="BF448" s="16">
        <v>0</v>
      </c>
      <c r="BG448" s="18">
        <f t="shared" si="151"/>
        <v>0</v>
      </c>
      <c r="BH448" s="15" t="s">
        <v>23</v>
      </c>
      <c r="BJ448" s="86"/>
      <c r="BK448" s="86"/>
      <c r="BL448" s="24"/>
      <c r="BM448" s="24"/>
      <c r="BN448" s="24"/>
      <c r="BO448" s="24"/>
      <c r="BP448" s="24"/>
      <c r="BQ448" s="126"/>
    </row>
    <row r="449" spans="1:69" ht="16.8" customHeight="1" x14ac:dyDescent="0.35">
      <c r="A449" s="15"/>
      <c r="B449" s="15"/>
      <c r="C449" s="28" t="s">
        <v>63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 t="s">
        <v>23</v>
      </c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 t="s">
        <v>23</v>
      </c>
      <c r="AR449" s="14"/>
      <c r="AS449" s="18"/>
      <c r="AT449" s="16">
        <v>0</v>
      </c>
      <c r="AU449" s="18">
        <f t="shared" si="149"/>
        <v>0</v>
      </c>
      <c r="AV449" s="15" t="s">
        <v>23</v>
      </c>
      <c r="AX449" s="14"/>
      <c r="AY449" s="18"/>
      <c r="AZ449" s="16">
        <v>0</v>
      </c>
      <c r="BA449" s="18">
        <f t="shared" si="150"/>
        <v>0</v>
      </c>
      <c r="BB449" s="15" t="s">
        <v>23</v>
      </c>
      <c r="BD449" s="14"/>
      <c r="BE449" s="18"/>
      <c r="BF449" s="16">
        <v>0</v>
      </c>
      <c r="BG449" s="18">
        <f t="shared" si="151"/>
        <v>0</v>
      </c>
      <c r="BH449" s="15" t="s">
        <v>23</v>
      </c>
      <c r="BJ449" s="86"/>
      <c r="BK449" s="86"/>
      <c r="BL449" s="24"/>
      <c r="BM449" s="24"/>
      <c r="BN449" s="24"/>
      <c r="BO449" s="24"/>
      <c r="BP449" s="24"/>
      <c r="BQ449" s="126"/>
    </row>
    <row r="450" spans="1:69" ht="16.8" customHeight="1" x14ac:dyDescent="0.35">
      <c r="A450" s="15"/>
      <c r="B450" s="15"/>
      <c r="C450" s="15" t="s">
        <v>64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 t="s">
        <v>23</v>
      </c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 t="s">
        <v>23</v>
      </c>
      <c r="AR450" s="14"/>
      <c r="AS450" s="18"/>
      <c r="AT450" s="16">
        <v>0</v>
      </c>
      <c r="AU450" s="18">
        <f t="shared" si="149"/>
        <v>0</v>
      </c>
      <c r="AV450" s="15" t="s">
        <v>23</v>
      </c>
      <c r="AX450" s="14"/>
      <c r="AY450" s="18"/>
      <c r="AZ450" s="16">
        <v>0</v>
      </c>
      <c r="BA450" s="18">
        <f t="shared" si="150"/>
        <v>0</v>
      </c>
      <c r="BB450" s="15" t="s">
        <v>23</v>
      </c>
      <c r="BD450" s="14"/>
      <c r="BE450" s="18"/>
      <c r="BF450" s="16">
        <v>0</v>
      </c>
      <c r="BG450" s="18">
        <f t="shared" si="151"/>
        <v>0</v>
      </c>
      <c r="BH450" s="15" t="s">
        <v>23</v>
      </c>
      <c r="BJ450" s="86"/>
      <c r="BK450" s="86"/>
      <c r="BL450" s="24" t="s">
        <v>23</v>
      </c>
      <c r="BM450" s="24"/>
      <c r="BN450" s="24"/>
      <c r="BO450" s="24"/>
      <c r="BP450" s="24"/>
      <c r="BQ450" s="126"/>
    </row>
    <row r="451" spans="1:69" ht="16.8" customHeight="1" x14ac:dyDescent="0.35">
      <c r="A451" s="15"/>
      <c r="B451" s="15"/>
      <c r="C451" s="15" t="s">
        <v>51</v>
      </c>
      <c r="D451" s="16"/>
      <c r="E451" s="16"/>
      <c r="F451" s="16"/>
      <c r="G451" s="16">
        <v>0</v>
      </c>
      <c r="H451" s="16"/>
      <c r="I451" s="4"/>
      <c r="J451" s="14"/>
      <c r="K451" s="17" t="s">
        <v>65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 t="s">
        <v>23</v>
      </c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 t="s">
        <v>23</v>
      </c>
      <c r="AR451" s="14"/>
      <c r="AS451" s="18"/>
      <c r="AT451" s="16">
        <v>0</v>
      </c>
      <c r="AU451" s="18">
        <f t="shared" si="149"/>
        <v>0</v>
      </c>
      <c r="AV451" s="15" t="s">
        <v>23</v>
      </c>
      <c r="AX451" s="14"/>
      <c r="AY451" s="18"/>
      <c r="AZ451" s="16">
        <v>0</v>
      </c>
      <c r="BA451" s="18">
        <f t="shared" si="150"/>
        <v>0</v>
      </c>
      <c r="BB451" s="15" t="s">
        <v>23</v>
      </c>
      <c r="BD451" s="14"/>
      <c r="BE451" s="18"/>
      <c r="BF451" s="16">
        <v>0</v>
      </c>
      <c r="BG451" s="18">
        <f t="shared" si="151"/>
        <v>0</v>
      </c>
      <c r="BH451" s="15" t="s">
        <v>23</v>
      </c>
      <c r="BJ451" s="86"/>
      <c r="BK451" s="86"/>
      <c r="BL451" s="24"/>
      <c r="BM451" s="24"/>
      <c r="BN451" s="24"/>
      <c r="BO451" s="24"/>
      <c r="BP451" s="24"/>
      <c r="BQ451" s="126"/>
    </row>
    <row r="452" spans="1:69" ht="16.8" customHeight="1" x14ac:dyDescent="0.35">
      <c r="A452" s="15"/>
      <c r="B452" s="15"/>
      <c r="C452" s="28" t="s">
        <v>66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 t="s">
        <v>23</v>
      </c>
      <c r="L452" s="16"/>
      <c r="M452" s="16"/>
      <c r="N452" s="16" t="s">
        <v>67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 t="s">
        <v>23</v>
      </c>
      <c r="AR452" s="14"/>
      <c r="AS452" s="18"/>
      <c r="AT452" s="16"/>
      <c r="AU452" s="18">
        <f t="shared" si="149"/>
        <v>0</v>
      </c>
      <c r="AV452" s="15" t="s">
        <v>23</v>
      </c>
      <c r="AX452" s="14"/>
      <c r="AY452" s="18"/>
      <c r="AZ452" s="16"/>
      <c r="BA452" s="18">
        <f t="shared" si="150"/>
        <v>0</v>
      </c>
      <c r="BB452" s="15" t="s">
        <v>23</v>
      </c>
      <c r="BD452" s="14"/>
      <c r="BE452" s="18"/>
      <c r="BF452" s="16"/>
      <c r="BG452" s="18">
        <f t="shared" si="151"/>
        <v>0</v>
      </c>
      <c r="BH452" s="15" t="s">
        <v>23</v>
      </c>
      <c r="BJ452" s="86"/>
      <c r="BK452" s="86"/>
      <c r="BL452" s="24"/>
      <c r="BM452" s="24"/>
      <c r="BN452" s="24"/>
      <c r="BO452" s="24"/>
      <c r="BP452" s="24"/>
      <c r="BQ452" s="126"/>
    </row>
    <row r="453" spans="1:69" ht="16.8" customHeight="1" x14ac:dyDescent="0.35">
      <c r="A453" s="15"/>
      <c r="B453" s="66"/>
      <c r="C453" s="15" t="s">
        <v>243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152</v>
      </c>
      <c r="L453" s="16"/>
      <c r="M453" s="16">
        <v>55259.519999999997</v>
      </c>
      <c r="N453" s="16" t="s">
        <v>69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 t="s">
        <v>23</v>
      </c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 t="s">
        <v>23</v>
      </c>
      <c r="AR453" s="14"/>
      <c r="AS453" s="18"/>
      <c r="AT453" s="16">
        <v>0</v>
      </c>
      <c r="AU453" s="18">
        <f t="shared" si="149"/>
        <v>0</v>
      </c>
      <c r="AV453" s="15" t="s">
        <v>23</v>
      </c>
      <c r="AX453" s="14"/>
      <c r="AY453" s="18"/>
      <c r="AZ453" s="16">
        <v>0</v>
      </c>
      <c r="BA453" s="18">
        <f t="shared" si="150"/>
        <v>0</v>
      </c>
      <c r="BB453" s="15" t="s">
        <v>23</v>
      </c>
      <c r="BD453" s="14"/>
      <c r="BE453" s="18"/>
      <c r="BF453" s="16">
        <v>0</v>
      </c>
      <c r="BG453" s="18">
        <f t="shared" si="151"/>
        <v>0</v>
      </c>
      <c r="BH453" s="15" t="s">
        <v>23</v>
      </c>
      <c r="BJ453" s="86"/>
      <c r="BK453" s="86"/>
      <c r="BL453" s="24"/>
      <c r="BM453" s="24"/>
      <c r="BN453" s="24"/>
      <c r="BO453" s="24"/>
      <c r="BP453" s="24"/>
      <c r="BQ453" s="126"/>
    </row>
    <row r="454" spans="1:69" ht="16.8" customHeight="1" x14ac:dyDescent="0.35">
      <c r="A454" s="15"/>
      <c r="B454" s="15"/>
      <c r="C454" s="15" t="s">
        <v>244</v>
      </c>
      <c r="D454" s="16"/>
      <c r="E454" s="16">
        <v>0</v>
      </c>
      <c r="F454" s="16"/>
      <c r="G454" s="16">
        <v>837</v>
      </c>
      <c r="H454" s="16"/>
      <c r="I454" s="4"/>
      <c r="J454" s="14" t="s">
        <v>23</v>
      </c>
      <c r="K454" s="17" t="s">
        <v>150</v>
      </c>
      <c r="L454" s="16"/>
      <c r="M454" s="16">
        <v>86594.16</v>
      </c>
      <c r="N454" s="16" t="s">
        <v>71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 t="s">
        <v>23</v>
      </c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 t="s">
        <v>23</v>
      </c>
      <c r="AR454" s="14"/>
      <c r="AS454" s="18"/>
      <c r="AT454" s="16">
        <v>0</v>
      </c>
      <c r="AU454" s="18">
        <f t="shared" si="149"/>
        <v>0</v>
      </c>
      <c r="AV454" s="15" t="s">
        <v>23</v>
      </c>
      <c r="AX454" s="14"/>
      <c r="AY454" s="18"/>
      <c r="AZ454" s="16">
        <v>0</v>
      </c>
      <c r="BA454" s="18">
        <f t="shared" si="150"/>
        <v>0</v>
      </c>
      <c r="BB454" s="15" t="s">
        <v>23</v>
      </c>
      <c r="BD454" s="14"/>
      <c r="BE454" s="18"/>
      <c r="BF454" s="16">
        <v>0</v>
      </c>
      <c r="BG454" s="18">
        <f t="shared" si="151"/>
        <v>0</v>
      </c>
      <c r="BH454" s="15" t="s">
        <v>23</v>
      </c>
      <c r="BJ454" s="86"/>
      <c r="BK454" s="86"/>
      <c r="BL454" s="24"/>
      <c r="BM454" s="24"/>
      <c r="BN454" s="24"/>
      <c r="BO454" s="24"/>
      <c r="BP454" s="24"/>
      <c r="BQ454" s="126"/>
    </row>
    <row r="455" spans="1:69" ht="16.8" customHeight="1" x14ac:dyDescent="0.35">
      <c r="A455" s="15"/>
      <c r="B455" s="15"/>
      <c r="C455" s="15" t="s">
        <v>245</v>
      </c>
      <c r="D455" s="16" t="s">
        <v>23</v>
      </c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73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6"/>
    </row>
    <row r="456" spans="1:69" ht="16.8" customHeight="1" x14ac:dyDescent="0.35">
      <c r="A456" s="15"/>
      <c r="B456" s="15"/>
      <c r="C456" s="15" t="s">
        <v>246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75</v>
      </c>
      <c r="L456" s="3">
        <f>SUM(L429:L455)</f>
        <v>19160.540000000005</v>
      </c>
      <c r="M456" s="3">
        <f>SUM(M429:M455)</f>
        <v>144161.24</v>
      </c>
      <c r="N456" s="16" t="s">
        <v>76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 t="s">
        <v>23</v>
      </c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 t="s">
        <v>23</v>
      </c>
      <c r="AR456" s="14"/>
      <c r="AS456" s="18"/>
      <c r="AT456" s="16">
        <v>0</v>
      </c>
      <c r="AU456" s="18">
        <f t="shared" si="149"/>
        <v>0</v>
      </c>
      <c r="AV456" s="15" t="s">
        <v>23</v>
      </c>
      <c r="AX456" s="14"/>
      <c r="AY456" s="18"/>
      <c r="AZ456" s="16">
        <v>0</v>
      </c>
      <c r="BA456" s="18">
        <f t="shared" si="150"/>
        <v>0</v>
      </c>
      <c r="BB456" s="15" t="s">
        <v>23</v>
      </c>
      <c r="BD456" s="14"/>
      <c r="BE456" s="18"/>
      <c r="BF456" s="16">
        <v>0</v>
      </c>
      <c r="BG456" s="18">
        <f t="shared" si="151"/>
        <v>0</v>
      </c>
      <c r="BH456" s="15" t="s">
        <v>23</v>
      </c>
      <c r="BJ456" s="86"/>
      <c r="BK456" s="86"/>
      <c r="BL456" s="24"/>
      <c r="BM456" s="24"/>
      <c r="BN456" s="24"/>
      <c r="BO456" s="24"/>
      <c r="BP456" s="24"/>
      <c r="BQ456" s="126"/>
    </row>
    <row r="457" spans="1:69" ht="16.8" customHeight="1" x14ac:dyDescent="0.35">
      <c r="A457" s="15"/>
      <c r="B457" s="15"/>
      <c r="C457" s="15" t="s">
        <v>77</v>
      </c>
      <c r="D457" s="16"/>
      <c r="E457" s="16"/>
      <c r="F457" s="16"/>
      <c r="G457" s="16">
        <v>0</v>
      </c>
      <c r="H457" s="16"/>
      <c r="I457" s="4"/>
      <c r="J457" s="14"/>
      <c r="K457" s="6" t="s">
        <v>33</v>
      </c>
      <c r="L457" s="3">
        <f>L397</f>
        <v>385530.61999999994</v>
      </c>
      <c r="M457" s="3">
        <f>M397</f>
        <v>258441.31999999998</v>
      </c>
      <c r="N457" s="16" t="s">
        <v>78</v>
      </c>
      <c r="O457" s="36">
        <f>(O453+O454)-(O392+O393)</f>
        <v>-1432.0000000000009</v>
      </c>
      <c r="P457" s="37">
        <f>O456-O457</f>
        <v>3739.5600000000009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 t="s">
        <v>23</v>
      </c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 t="s">
        <v>23</v>
      </c>
      <c r="AR457" s="14"/>
      <c r="AS457" s="18"/>
      <c r="AT457" s="16">
        <v>0</v>
      </c>
      <c r="AU457" s="18">
        <f t="shared" si="149"/>
        <v>0</v>
      </c>
      <c r="AV457" s="15" t="s">
        <v>23</v>
      </c>
      <c r="AX457" s="14"/>
      <c r="AY457" s="18"/>
      <c r="AZ457" s="16">
        <v>0</v>
      </c>
      <c r="BA457" s="18">
        <f t="shared" si="150"/>
        <v>0</v>
      </c>
      <c r="BB457" s="15" t="s">
        <v>23</v>
      </c>
      <c r="BD457" s="14"/>
      <c r="BE457" s="18"/>
      <c r="BF457" s="16">
        <v>0</v>
      </c>
      <c r="BG457" s="18">
        <f t="shared" si="151"/>
        <v>0</v>
      </c>
      <c r="BH457" s="15" t="s">
        <v>23</v>
      </c>
      <c r="BJ457" s="86"/>
      <c r="BK457" s="86"/>
      <c r="BL457" s="24"/>
      <c r="BM457" s="24"/>
      <c r="BN457" s="24"/>
      <c r="BO457" s="24"/>
      <c r="BP457" s="24"/>
      <c r="BQ457" s="126"/>
    </row>
    <row r="458" spans="1:69" ht="16.8" customHeight="1" thickBot="1" x14ac:dyDescent="0.4">
      <c r="A458" s="15"/>
      <c r="B458" s="15"/>
      <c r="C458" s="15" t="s">
        <v>79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80</v>
      </c>
      <c r="L458" s="3">
        <f>L456+L457</f>
        <v>404691.15999999992</v>
      </c>
      <c r="M458" s="3">
        <f>M456+M457</f>
        <v>402602.55999999994</v>
      </c>
      <c r="N458" s="16" t="s">
        <v>81</v>
      </c>
      <c r="O458" s="38">
        <f>O455+O456-O457</f>
        <v>24069.550000000003</v>
      </c>
      <c r="P458" s="39">
        <f>O458-O455</f>
        <v>3739.5600000000013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 t="s">
        <v>23</v>
      </c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6"/>
    </row>
    <row r="459" spans="1:69" ht="16.8" customHeight="1" thickTop="1" thickBot="1" x14ac:dyDescent="0.4">
      <c r="A459" s="15"/>
      <c r="B459" s="15"/>
      <c r="C459" s="15" t="s">
        <v>82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83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 t="s">
        <v>23</v>
      </c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 t="s">
        <v>23</v>
      </c>
      <c r="AR459" s="14"/>
      <c r="AS459" s="18"/>
      <c r="AT459" s="16">
        <v>0</v>
      </c>
      <c r="AU459" s="18">
        <f t="shared" si="149"/>
        <v>0</v>
      </c>
      <c r="AV459" s="15" t="s">
        <v>23</v>
      </c>
      <c r="AX459" s="14"/>
      <c r="AY459" s="18"/>
      <c r="AZ459" s="16">
        <v>0</v>
      </c>
      <c r="BA459" s="18">
        <f t="shared" si="150"/>
        <v>0</v>
      </c>
      <c r="BB459" s="15" t="s">
        <v>23</v>
      </c>
      <c r="BD459" s="14"/>
      <c r="BE459" s="18"/>
      <c r="BF459" s="16">
        <v>0</v>
      </c>
      <c r="BG459" s="18">
        <f t="shared" si="151"/>
        <v>0</v>
      </c>
      <c r="BH459" s="15" t="s">
        <v>23</v>
      </c>
      <c r="BJ459" s="86"/>
      <c r="BK459" s="86"/>
      <c r="BL459" s="24"/>
      <c r="BM459" s="24"/>
      <c r="BN459" s="24"/>
      <c r="BO459" s="24"/>
      <c r="BP459" s="24"/>
      <c r="BQ459" s="126"/>
    </row>
    <row r="460" spans="1:69" ht="16.8" customHeight="1" thickTop="1" thickBot="1" x14ac:dyDescent="0.4">
      <c r="A460" s="15"/>
      <c r="B460" s="15"/>
      <c r="C460" s="15" t="s">
        <v>84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85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 t="s">
        <v>23</v>
      </c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 t="s">
        <v>23</v>
      </c>
      <c r="AR460" s="14"/>
      <c r="AS460" s="18"/>
      <c r="AT460" s="16">
        <v>0</v>
      </c>
      <c r="AU460" s="18">
        <f t="shared" si="149"/>
        <v>0</v>
      </c>
      <c r="AV460" s="15" t="s">
        <v>23</v>
      </c>
      <c r="AX460" s="14"/>
      <c r="AY460" s="18"/>
      <c r="AZ460" s="16">
        <v>0</v>
      </c>
      <c r="BA460" s="18">
        <f t="shared" si="150"/>
        <v>0</v>
      </c>
      <c r="BB460" s="15" t="s">
        <v>23</v>
      </c>
      <c r="BD460" s="14"/>
      <c r="BE460" s="18"/>
      <c r="BF460" s="16">
        <v>0</v>
      </c>
      <c r="BG460" s="18">
        <f t="shared" si="151"/>
        <v>0</v>
      </c>
      <c r="BH460" s="15" t="s">
        <v>23</v>
      </c>
      <c r="BJ460" s="86"/>
      <c r="BK460" s="86"/>
      <c r="BL460" s="24"/>
      <c r="BM460" s="24"/>
      <c r="BN460" s="24"/>
      <c r="BO460" s="24"/>
      <c r="BP460" s="24"/>
      <c r="BQ460" s="126"/>
    </row>
    <row r="461" spans="1:69" ht="16.8" customHeight="1" thickTop="1" x14ac:dyDescent="0.35">
      <c r="A461" s="15"/>
      <c r="B461" s="15"/>
      <c r="C461" s="15" t="s">
        <v>86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87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 t="s">
        <v>23</v>
      </c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 t="s">
        <v>23</v>
      </c>
      <c r="AR461" s="14"/>
      <c r="AS461" s="18"/>
      <c r="AT461" s="16">
        <v>0</v>
      </c>
      <c r="AU461" s="18">
        <f t="shared" si="149"/>
        <v>0</v>
      </c>
      <c r="AV461" s="15" t="s">
        <v>23</v>
      </c>
      <c r="AX461" s="14"/>
      <c r="AY461" s="18"/>
      <c r="AZ461" s="16">
        <v>0</v>
      </c>
      <c r="BA461" s="18">
        <f t="shared" si="150"/>
        <v>0</v>
      </c>
      <c r="BB461" s="15" t="s">
        <v>23</v>
      </c>
      <c r="BD461" s="14"/>
      <c r="BE461" s="18"/>
      <c r="BF461" s="16">
        <v>0</v>
      </c>
      <c r="BG461" s="18">
        <f t="shared" si="151"/>
        <v>0</v>
      </c>
      <c r="BH461" s="15" t="s">
        <v>23</v>
      </c>
      <c r="BJ461" s="86"/>
      <c r="BK461" s="86"/>
      <c r="BL461" s="24"/>
      <c r="BM461" s="24"/>
      <c r="BN461" s="24"/>
      <c r="BO461" s="24"/>
      <c r="BP461" s="24"/>
      <c r="BQ461" s="126"/>
    </row>
    <row r="462" spans="1:69" ht="16.8" customHeight="1" x14ac:dyDescent="0.35">
      <c r="A462" s="15"/>
      <c r="B462" s="15"/>
      <c r="C462" s="15" t="s">
        <v>88</v>
      </c>
      <c r="D462" s="16"/>
      <c r="E462" s="16"/>
      <c r="F462" s="16"/>
      <c r="G462" s="16">
        <v>0</v>
      </c>
      <c r="H462" s="16"/>
      <c r="I462" s="4"/>
      <c r="J462" s="14"/>
      <c r="K462" s="6" t="s">
        <v>89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0">(X462-Y462)+Z461</f>
        <v>124833.84</v>
      </c>
      <c r="AA462" s="15" t="s">
        <v>23</v>
      </c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 t="s">
        <v>23</v>
      </c>
      <c r="AR462" s="14"/>
      <c r="AS462" s="18"/>
      <c r="AT462" s="16">
        <v>0</v>
      </c>
      <c r="AU462" s="18">
        <f t="shared" ref="AU462:AU493" si="162">(AS462-AT462)+AU461</f>
        <v>0</v>
      </c>
      <c r="AV462" s="15" t="s">
        <v>23</v>
      </c>
      <c r="AX462" s="14"/>
      <c r="AY462" s="18"/>
      <c r="AZ462" s="16">
        <v>0</v>
      </c>
      <c r="BA462" s="18">
        <f t="shared" ref="BA462:BA493" si="163">(AY462-AZ462)+BA461</f>
        <v>0</v>
      </c>
      <c r="BB462" s="15" t="s">
        <v>23</v>
      </c>
      <c r="BD462" s="14"/>
      <c r="BE462" s="18"/>
      <c r="BF462" s="16">
        <v>0</v>
      </c>
      <c r="BG462" s="18">
        <f t="shared" ref="BG462:BG493" si="164">(BE462-BF462)+BG461</f>
        <v>0</v>
      </c>
      <c r="BH462" s="15" t="s">
        <v>23</v>
      </c>
      <c r="BJ462" s="86"/>
      <c r="BK462" s="86"/>
      <c r="BL462" s="24"/>
      <c r="BM462" s="24"/>
      <c r="BN462" s="24"/>
      <c r="BO462" s="24"/>
      <c r="BP462" s="24"/>
      <c r="BQ462" s="126"/>
    </row>
    <row r="463" spans="1:69" ht="16.8" customHeight="1" x14ac:dyDescent="0.35">
      <c r="A463" s="15"/>
      <c r="B463" s="15"/>
      <c r="C463" s="15" t="s">
        <v>90</v>
      </c>
      <c r="D463" s="16"/>
      <c r="E463" s="16"/>
      <c r="F463" s="16"/>
      <c r="G463" s="16">
        <v>0</v>
      </c>
      <c r="H463" s="16"/>
      <c r="I463" s="4"/>
      <c r="J463" s="14"/>
      <c r="K463" s="6" t="s">
        <v>91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 t="s">
        <v>23</v>
      </c>
      <c r="W463" s="14"/>
      <c r="X463" s="18"/>
      <c r="Y463" s="16">
        <v>0</v>
      </c>
      <c r="Z463" s="18">
        <f t="shared" si="160"/>
        <v>124833.84</v>
      </c>
      <c r="AA463" s="15" t="s">
        <v>23</v>
      </c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 t="s">
        <v>23</v>
      </c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 t="s">
        <v>23</v>
      </c>
      <c r="AR463" s="14"/>
      <c r="AS463" s="18"/>
      <c r="AT463" s="16">
        <v>0</v>
      </c>
      <c r="AU463" s="18">
        <f t="shared" si="162"/>
        <v>0</v>
      </c>
      <c r="AV463" s="15" t="s">
        <v>23</v>
      </c>
      <c r="AX463" s="14"/>
      <c r="AY463" s="18"/>
      <c r="AZ463" s="16">
        <v>0</v>
      </c>
      <c r="BA463" s="18">
        <f t="shared" si="163"/>
        <v>0</v>
      </c>
      <c r="BB463" s="15" t="s">
        <v>23</v>
      </c>
      <c r="BD463" s="14"/>
      <c r="BE463" s="18"/>
      <c r="BF463" s="16">
        <v>0</v>
      </c>
      <c r="BG463" s="18">
        <f t="shared" si="164"/>
        <v>0</v>
      </c>
      <c r="BH463" s="15" t="s">
        <v>23</v>
      </c>
      <c r="BJ463" s="86"/>
      <c r="BK463" s="86"/>
      <c r="BL463" s="24"/>
      <c r="BM463" s="24"/>
      <c r="BN463" s="24"/>
      <c r="BO463" s="24"/>
      <c r="BP463" s="24"/>
      <c r="BQ463" s="126"/>
    </row>
    <row r="464" spans="1:69" ht="16.8" customHeight="1" x14ac:dyDescent="0.35">
      <c r="A464" s="15"/>
      <c r="B464" s="15"/>
      <c r="C464" s="15" t="s">
        <v>92</v>
      </c>
      <c r="D464" s="16"/>
      <c r="E464" s="16"/>
      <c r="F464" s="16"/>
      <c r="G464" s="16">
        <v>0</v>
      </c>
      <c r="H464" s="16"/>
      <c r="I464" s="4"/>
      <c r="J464" s="14"/>
      <c r="K464" s="6" t="s">
        <v>93</v>
      </c>
      <c r="L464" s="3"/>
      <c r="M464" s="46" t="s">
        <v>94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 t="s">
        <v>23</v>
      </c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 t="s">
        <v>23</v>
      </c>
      <c r="AR464" s="14"/>
      <c r="AS464" s="18"/>
      <c r="AT464" s="16">
        <v>0</v>
      </c>
      <c r="AU464" s="18">
        <f t="shared" si="162"/>
        <v>0</v>
      </c>
      <c r="AV464" s="15" t="s">
        <v>23</v>
      </c>
      <c r="AX464" s="14"/>
      <c r="AY464" s="18"/>
      <c r="AZ464" s="16">
        <v>0</v>
      </c>
      <c r="BA464" s="18">
        <f t="shared" si="163"/>
        <v>0</v>
      </c>
      <c r="BB464" s="15" t="s">
        <v>23</v>
      </c>
      <c r="BD464" s="14"/>
      <c r="BE464" s="18"/>
      <c r="BF464" s="16">
        <v>0</v>
      </c>
      <c r="BG464" s="18">
        <f t="shared" si="164"/>
        <v>0</v>
      </c>
      <c r="BH464" s="15" t="s">
        <v>23</v>
      </c>
      <c r="BJ464" s="86"/>
      <c r="BK464" s="86"/>
      <c r="BL464" s="24"/>
      <c r="BM464" s="24"/>
      <c r="BN464" s="24"/>
      <c r="BO464" s="24"/>
      <c r="BP464" s="24"/>
      <c r="BQ464" s="126"/>
    </row>
    <row r="465" spans="1:69" ht="16.8" customHeight="1" x14ac:dyDescent="0.35">
      <c r="A465" s="15"/>
      <c r="B465" s="15"/>
      <c r="C465" s="15" t="s">
        <v>95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96</v>
      </c>
      <c r="L465" s="50">
        <v>114.5</v>
      </c>
      <c r="M465" s="16" t="s">
        <v>27</v>
      </c>
      <c r="N465" s="16" t="s">
        <v>28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6"/>
    </row>
    <row r="466" spans="1:69" ht="16.8" customHeight="1" x14ac:dyDescent="0.35">
      <c r="A466" s="15"/>
      <c r="B466" s="15"/>
      <c r="C466" s="15" t="s">
        <v>97</v>
      </c>
      <c r="D466" s="16"/>
      <c r="E466" s="16"/>
      <c r="F466" s="16"/>
      <c r="G466" s="16">
        <v>0</v>
      </c>
      <c r="H466" s="16"/>
      <c r="I466" s="4"/>
      <c r="J466" s="14"/>
      <c r="K466" s="16" t="s">
        <v>205</v>
      </c>
      <c r="L466" s="16">
        <v>0.5</v>
      </c>
      <c r="M466" s="30" t="s">
        <v>99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6"/>
    </row>
    <row r="467" spans="1:69" ht="16.8" customHeight="1" x14ac:dyDescent="0.35">
      <c r="A467" s="15"/>
      <c r="B467" s="15"/>
      <c r="C467" s="15" t="s">
        <v>100</v>
      </c>
      <c r="D467" s="16"/>
      <c r="E467" s="16"/>
      <c r="F467" s="16"/>
      <c r="G467" s="16">
        <v>0</v>
      </c>
      <c r="H467" s="16"/>
      <c r="I467" s="4"/>
      <c r="J467" s="14"/>
      <c r="K467" s="25" t="s">
        <v>235</v>
      </c>
      <c r="L467" s="83">
        <v>464.94</v>
      </c>
      <c r="M467" s="16" t="s">
        <v>236</v>
      </c>
      <c r="N467" s="73">
        <v>338.51</v>
      </c>
      <c r="O467" s="16"/>
      <c r="P467" s="18" t="s">
        <v>23</v>
      </c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 t="s">
        <v>23</v>
      </c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 t="s">
        <v>23</v>
      </c>
      <c r="AR467" s="14"/>
      <c r="AS467" s="18"/>
      <c r="AT467" s="16">
        <v>0</v>
      </c>
      <c r="AU467" s="18">
        <f t="shared" si="162"/>
        <v>0</v>
      </c>
      <c r="AV467" s="15" t="s">
        <v>23</v>
      </c>
      <c r="AX467" s="14"/>
      <c r="AY467" s="18"/>
      <c r="AZ467" s="16">
        <v>0</v>
      </c>
      <c r="BA467" s="18">
        <f t="shared" si="163"/>
        <v>0</v>
      </c>
      <c r="BB467" s="15" t="s">
        <v>23</v>
      </c>
      <c r="BD467" s="14"/>
      <c r="BE467" s="18"/>
      <c r="BF467" s="16">
        <v>0</v>
      </c>
      <c r="BG467" s="18">
        <f t="shared" si="164"/>
        <v>0</v>
      </c>
      <c r="BH467" s="15" t="s">
        <v>23</v>
      </c>
      <c r="BJ467" s="86"/>
      <c r="BK467" s="86"/>
      <c r="BL467" s="24"/>
      <c r="BM467" s="24"/>
      <c r="BN467" s="24"/>
      <c r="BO467" s="24"/>
      <c r="BP467" s="24"/>
      <c r="BQ467" s="126"/>
    </row>
    <row r="468" spans="1:69" ht="16.8" customHeight="1" x14ac:dyDescent="0.35">
      <c r="A468" s="15"/>
      <c r="B468" s="15"/>
      <c r="C468" s="64" t="s">
        <v>157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214</v>
      </c>
      <c r="L468" s="73">
        <v>1089.5</v>
      </c>
      <c r="M468" s="16" t="s">
        <v>247</v>
      </c>
      <c r="N468" s="16">
        <v>658</v>
      </c>
      <c r="O468" s="16" t="s">
        <v>23</v>
      </c>
      <c r="P468" s="18" t="s">
        <v>23</v>
      </c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6"/>
    </row>
    <row r="469" spans="1:69" ht="16.8" customHeight="1" x14ac:dyDescent="0.35">
      <c r="A469" s="15"/>
      <c r="B469" s="15"/>
      <c r="C469" s="15" t="s">
        <v>104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215</v>
      </c>
      <c r="L469" s="73">
        <v>204</v>
      </c>
      <c r="M469" s="30" t="s">
        <v>248</v>
      </c>
      <c r="N469" s="30">
        <v>91</v>
      </c>
      <c r="O469" s="16" t="s">
        <v>23</v>
      </c>
      <c r="P469" s="18" t="s">
        <v>23</v>
      </c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195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6"/>
    </row>
    <row r="470" spans="1:69" ht="16.8" customHeight="1" x14ac:dyDescent="0.35">
      <c r="A470" s="15"/>
      <c r="B470" s="15"/>
      <c r="C470" s="47" t="s">
        <v>158</v>
      </c>
      <c r="D470" s="16"/>
      <c r="E470" s="16"/>
      <c r="F470" s="1">
        <v>0</v>
      </c>
      <c r="G470" s="16">
        <v>0</v>
      </c>
      <c r="H470" s="16"/>
      <c r="I470" s="4" t="s">
        <v>23</v>
      </c>
      <c r="J470" s="14"/>
      <c r="K470" s="30" t="s">
        <v>216</v>
      </c>
      <c r="L470" s="30">
        <v>0.01</v>
      </c>
      <c r="M470" s="16" t="s">
        <v>249</v>
      </c>
      <c r="N470" s="16">
        <v>120</v>
      </c>
      <c r="O470" s="16" t="s">
        <v>23</v>
      </c>
      <c r="P470" s="18" t="s">
        <v>23</v>
      </c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 t="s">
        <v>23</v>
      </c>
      <c r="AB470" s="24"/>
      <c r="AC470" s="64" t="s">
        <v>159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 t="s">
        <v>23</v>
      </c>
      <c r="AR470" s="14"/>
      <c r="AS470" s="18"/>
      <c r="AT470" s="16">
        <v>0</v>
      </c>
      <c r="AU470" s="18">
        <f t="shared" si="162"/>
        <v>0</v>
      </c>
      <c r="AV470" s="15" t="s">
        <v>23</v>
      </c>
      <c r="AX470" s="14"/>
      <c r="AY470" s="18"/>
      <c r="AZ470" s="16">
        <v>0</v>
      </c>
      <c r="BA470" s="18">
        <f t="shared" si="163"/>
        <v>0</v>
      </c>
      <c r="BB470" s="15" t="s">
        <v>23</v>
      </c>
      <c r="BD470" s="14"/>
      <c r="BE470" s="18"/>
      <c r="BF470" s="16">
        <v>0</v>
      </c>
      <c r="BG470" s="18">
        <f t="shared" si="164"/>
        <v>0</v>
      </c>
      <c r="BH470" s="15" t="s">
        <v>23</v>
      </c>
      <c r="BJ470" s="86"/>
      <c r="BK470" s="86"/>
      <c r="BL470" s="24"/>
      <c r="BM470" s="24"/>
      <c r="BN470" s="24"/>
      <c r="BO470" s="24"/>
      <c r="BP470" s="24"/>
      <c r="BQ470" s="126"/>
    </row>
    <row r="471" spans="1:69" ht="16.8" customHeight="1" x14ac:dyDescent="0.35">
      <c r="A471" s="15"/>
      <c r="B471" s="15"/>
      <c r="C471" s="15" t="s">
        <v>108</v>
      </c>
      <c r="D471" s="16"/>
      <c r="E471" s="16"/>
      <c r="F471" s="16"/>
      <c r="G471" s="16">
        <v>0</v>
      </c>
      <c r="H471" s="16"/>
      <c r="I471" s="4" t="s">
        <v>23</v>
      </c>
      <c r="J471" s="14"/>
      <c r="K471" s="30" t="s">
        <v>109</v>
      </c>
      <c r="L471" s="73">
        <v>7.0000000000000007E-2</v>
      </c>
      <c r="M471" s="30" t="s">
        <v>114</v>
      </c>
      <c r="N471" s="16">
        <v>100</v>
      </c>
      <c r="O471" s="16" t="s">
        <v>23</v>
      </c>
      <c r="P471" s="18" t="s">
        <v>23</v>
      </c>
      <c r="Q471" s="14"/>
      <c r="R471" s="18"/>
      <c r="S471" s="16">
        <f>G471</f>
        <v>0</v>
      </c>
      <c r="T471" s="18">
        <f t="shared" si="159"/>
        <v>39506.249999999985</v>
      </c>
      <c r="U471" s="15" t="s">
        <v>110</v>
      </c>
      <c r="W471" s="14"/>
      <c r="X471" s="18"/>
      <c r="Y471" s="16">
        <v>0</v>
      </c>
      <c r="Z471" s="18">
        <f t="shared" si="160"/>
        <v>124833.84</v>
      </c>
      <c r="AA471" s="15" t="s">
        <v>23</v>
      </c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 t="s">
        <v>23</v>
      </c>
      <c r="AR471" s="14"/>
      <c r="AS471" s="18">
        <v>0</v>
      </c>
      <c r="AT471" s="16">
        <v>0</v>
      </c>
      <c r="AU471" s="18">
        <f t="shared" si="162"/>
        <v>0</v>
      </c>
      <c r="AV471" s="15" t="s">
        <v>23</v>
      </c>
      <c r="AX471" s="14"/>
      <c r="AY471" s="18">
        <v>0</v>
      </c>
      <c r="AZ471" s="16">
        <v>0</v>
      </c>
      <c r="BA471" s="18">
        <f t="shared" si="163"/>
        <v>0</v>
      </c>
      <c r="BB471" s="15" t="s">
        <v>23</v>
      </c>
      <c r="BD471" s="14"/>
      <c r="BE471" s="18">
        <v>0</v>
      </c>
      <c r="BF471" s="16">
        <v>0</v>
      </c>
      <c r="BG471" s="18">
        <f t="shared" si="164"/>
        <v>0</v>
      </c>
      <c r="BH471" s="15" t="s">
        <v>23</v>
      </c>
      <c r="BJ471" s="86"/>
      <c r="BK471" s="86"/>
      <c r="BL471" s="24"/>
      <c r="BM471" s="24"/>
      <c r="BN471" s="24"/>
      <c r="BO471" s="24"/>
      <c r="BP471" s="24"/>
      <c r="BQ471" s="126"/>
    </row>
    <row r="472" spans="1:69" ht="16.8" customHeight="1" x14ac:dyDescent="0.35">
      <c r="A472" s="15"/>
      <c r="B472" s="15"/>
      <c r="C472" s="15" t="s">
        <v>111</v>
      </c>
      <c r="D472" s="16"/>
      <c r="E472" s="16"/>
      <c r="F472" s="16">
        <v>0</v>
      </c>
      <c r="G472" s="16">
        <v>0</v>
      </c>
      <c r="H472" s="16"/>
      <c r="I472" s="4" t="s">
        <v>23</v>
      </c>
      <c r="J472" s="14"/>
      <c r="K472" s="16" t="s">
        <v>23</v>
      </c>
      <c r="L472" s="16">
        <v>0</v>
      </c>
      <c r="M472" s="3" t="s">
        <v>116</v>
      </c>
      <c r="N472" s="16">
        <v>100</v>
      </c>
      <c r="O472" s="16"/>
      <c r="P472" s="18" t="s">
        <v>23</v>
      </c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 t="s">
        <v>23</v>
      </c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 t="s">
        <v>23</v>
      </c>
      <c r="AR472" s="14"/>
      <c r="AS472" s="18">
        <v>0</v>
      </c>
      <c r="AT472" s="16">
        <v>0</v>
      </c>
      <c r="AU472" s="18">
        <f t="shared" si="162"/>
        <v>0</v>
      </c>
      <c r="AV472" s="15" t="s">
        <v>23</v>
      </c>
      <c r="AX472" s="14"/>
      <c r="AY472" s="18">
        <v>0</v>
      </c>
      <c r="AZ472" s="16">
        <v>0</v>
      </c>
      <c r="BA472" s="18">
        <f t="shared" si="163"/>
        <v>0</v>
      </c>
      <c r="BB472" s="15" t="s">
        <v>23</v>
      </c>
      <c r="BD472" s="14"/>
      <c r="BE472" s="18">
        <v>0</v>
      </c>
      <c r="BF472" s="16">
        <v>0</v>
      </c>
      <c r="BG472" s="18">
        <f t="shared" si="164"/>
        <v>0</v>
      </c>
      <c r="BH472" s="15" t="s">
        <v>23</v>
      </c>
      <c r="BJ472" s="86"/>
      <c r="BK472" s="86"/>
      <c r="BL472" s="24"/>
      <c r="BM472" s="24"/>
      <c r="BN472" s="24"/>
      <c r="BO472" s="24"/>
      <c r="BP472" s="24"/>
      <c r="BQ472" s="126"/>
    </row>
    <row r="473" spans="1:69" ht="16.8" customHeight="1" x14ac:dyDescent="0.35">
      <c r="A473" s="15"/>
      <c r="B473" s="15"/>
      <c r="C473" s="15" t="s">
        <v>113</v>
      </c>
      <c r="D473" s="16"/>
      <c r="E473" s="16"/>
      <c r="F473" s="16">
        <v>0</v>
      </c>
      <c r="G473" s="16">
        <v>0</v>
      </c>
      <c r="H473" s="16"/>
      <c r="I473" s="4" t="s">
        <v>23</v>
      </c>
      <c r="J473" s="14"/>
      <c r="K473" s="16" t="s">
        <v>230</v>
      </c>
      <c r="L473" s="16">
        <v>527.01</v>
      </c>
      <c r="M473" s="16" t="s">
        <v>23</v>
      </c>
      <c r="N473" s="16">
        <v>0</v>
      </c>
      <c r="O473" s="16"/>
      <c r="P473" s="18" t="s">
        <v>23</v>
      </c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 t="s">
        <v>23</v>
      </c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 t="s">
        <v>23</v>
      </c>
      <c r="AR473" s="14"/>
      <c r="AS473" s="18">
        <v>0</v>
      </c>
      <c r="AT473" s="16"/>
      <c r="AU473" s="18">
        <f t="shared" si="162"/>
        <v>0</v>
      </c>
      <c r="AV473" s="15" t="s">
        <v>23</v>
      </c>
      <c r="AX473" s="14"/>
      <c r="AY473" s="18">
        <v>0</v>
      </c>
      <c r="AZ473" s="16"/>
      <c r="BA473" s="18">
        <f t="shared" si="163"/>
        <v>0</v>
      </c>
      <c r="BB473" s="15" t="s">
        <v>23</v>
      </c>
      <c r="BD473" s="14"/>
      <c r="BE473" s="18">
        <v>0</v>
      </c>
      <c r="BF473" s="16"/>
      <c r="BG473" s="18">
        <f t="shared" si="164"/>
        <v>0</v>
      </c>
      <c r="BH473" s="15" t="s">
        <v>23</v>
      </c>
      <c r="BJ473" s="86"/>
      <c r="BK473" s="86"/>
      <c r="BL473" s="24"/>
      <c r="BM473" s="24"/>
      <c r="BN473" s="24"/>
      <c r="BO473" s="24"/>
      <c r="BP473" s="24"/>
      <c r="BQ473" s="126"/>
    </row>
    <row r="474" spans="1:69" ht="16.8" customHeight="1" x14ac:dyDescent="0.35">
      <c r="A474" s="15" t="s">
        <v>23</v>
      </c>
      <c r="B474" s="15"/>
      <c r="C474" s="15" t="s">
        <v>115</v>
      </c>
      <c r="D474" s="16"/>
      <c r="E474" s="16"/>
      <c r="F474" s="16">
        <v>0</v>
      </c>
      <c r="G474" s="16"/>
      <c r="H474" s="16"/>
      <c r="I474" s="4"/>
      <c r="J474" s="14"/>
      <c r="K474" s="16" t="s">
        <v>231</v>
      </c>
      <c r="L474" s="16">
        <v>621.32000000000005</v>
      </c>
      <c r="M474" s="16" t="s">
        <v>23</v>
      </c>
      <c r="N474" s="16">
        <v>0</v>
      </c>
      <c r="O474" s="16"/>
      <c r="P474" s="18" t="s">
        <v>23</v>
      </c>
      <c r="Q474" s="14"/>
      <c r="R474" s="18">
        <v>0</v>
      </c>
      <c r="S474" s="16">
        <v>0</v>
      </c>
      <c r="T474" s="18">
        <f t="shared" si="159"/>
        <v>39506.249999999985</v>
      </c>
      <c r="U474" s="15" t="s">
        <v>23</v>
      </c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 t="s">
        <v>23</v>
      </c>
      <c r="AD474" s="25"/>
      <c r="AE474" s="62" t="s">
        <v>23</v>
      </c>
      <c r="AF474" s="63" t="s">
        <v>23</v>
      </c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 t="s">
        <v>23</v>
      </c>
      <c r="AR474" s="14"/>
      <c r="AS474" s="18">
        <v>0</v>
      </c>
      <c r="AT474" s="16"/>
      <c r="AU474" s="18">
        <f t="shared" si="162"/>
        <v>0</v>
      </c>
      <c r="AV474" s="15" t="s">
        <v>23</v>
      </c>
      <c r="AX474" s="14"/>
      <c r="AY474" s="18">
        <v>0</v>
      </c>
      <c r="AZ474" s="16"/>
      <c r="BA474" s="18">
        <f t="shared" si="163"/>
        <v>0</v>
      </c>
      <c r="BB474" s="15" t="s">
        <v>23</v>
      </c>
      <c r="BD474" s="14"/>
      <c r="BE474" s="18">
        <v>0</v>
      </c>
      <c r="BF474" s="16"/>
      <c r="BG474" s="18">
        <f t="shared" si="164"/>
        <v>0</v>
      </c>
      <c r="BH474" s="15" t="s">
        <v>23</v>
      </c>
      <c r="BJ474" s="86"/>
      <c r="BK474" s="86"/>
      <c r="BL474" s="24"/>
      <c r="BM474" s="24"/>
      <c r="BN474" s="24"/>
      <c r="BO474" s="24"/>
      <c r="BP474" s="24"/>
      <c r="BQ474" s="126"/>
    </row>
    <row r="475" spans="1:69" ht="16.8" customHeight="1" x14ac:dyDescent="0.35">
      <c r="A475" s="15"/>
      <c r="B475" s="15" t="s">
        <v>23</v>
      </c>
      <c r="C475" s="15" t="s">
        <v>115</v>
      </c>
      <c r="D475" s="16"/>
      <c r="E475" s="16"/>
      <c r="F475" s="16">
        <v>0</v>
      </c>
      <c r="G475" s="16"/>
      <c r="H475" s="16">
        <v>0</v>
      </c>
      <c r="I475" s="4"/>
      <c r="J475" s="14" t="s">
        <v>23</v>
      </c>
      <c r="K475" s="16" t="s">
        <v>239</v>
      </c>
      <c r="L475" s="16">
        <v>155.5</v>
      </c>
      <c r="M475" s="16" t="s">
        <v>23</v>
      </c>
      <c r="N475" s="16">
        <v>0</v>
      </c>
      <c r="O475" s="16"/>
      <c r="P475" s="18" t="s">
        <v>23</v>
      </c>
      <c r="Q475" s="14"/>
      <c r="R475" s="18">
        <v>0</v>
      </c>
      <c r="S475" s="16">
        <v>0</v>
      </c>
      <c r="T475" s="18">
        <f t="shared" si="159"/>
        <v>39506.249999999985</v>
      </c>
      <c r="U475" s="15" t="s">
        <v>23</v>
      </c>
      <c r="W475" s="14"/>
      <c r="X475" s="18">
        <f>F475</f>
        <v>0</v>
      </c>
      <c r="Y475" s="16"/>
      <c r="Z475" s="18">
        <f t="shared" si="160"/>
        <v>124833.84</v>
      </c>
      <c r="AA475" s="15" t="s">
        <v>23</v>
      </c>
      <c r="AB475" s="24"/>
      <c r="AC475" s="15" t="s">
        <v>23</v>
      </c>
      <c r="AD475" s="25"/>
      <c r="AE475" s="62" t="s">
        <v>23</v>
      </c>
      <c r="AF475" s="63" t="s">
        <v>23</v>
      </c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 t="s">
        <v>23</v>
      </c>
      <c r="AR475" s="14"/>
      <c r="AS475" s="18">
        <v>0</v>
      </c>
      <c r="AT475" s="16"/>
      <c r="AU475" s="18">
        <f t="shared" si="162"/>
        <v>0</v>
      </c>
      <c r="AV475" s="15" t="s">
        <v>23</v>
      </c>
      <c r="AX475" s="14"/>
      <c r="AY475" s="18">
        <v>0</v>
      </c>
      <c r="AZ475" s="16"/>
      <c r="BA475" s="18">
        <f t="shared" si="163"/>
        <v>0</v>
      </c>
      <c r="BB475" s="15" t="s">
        <v>23</v>
      </c>
      <c r="BD475" s="14"/>
      <c r="BE475" s="18">
        <v>0</v>
      </c>
      <c r="BF475" s="16"/>
      <c r="BG475" s="18">
        <f t="shared" si="164"/>
        <v>0</v>
      </c>
      <c r="BH475" s="15" t="s">
        <v>23</v>
      </c>
      <c r="BJ475" s="86"/>
      <c r="BK475" s="86"/>
      <c r="BL475" s="24"/>
      <c r="BM475" s="24"/>
      <c r="BN475" s="24"/>
      <c r="BO475" s="24"/>
      <c r="BP475" s="24"/>
      <c r="BQ475" s="126"/>
    </row>
    <row r="476" spans="1:69" ht="16.8" customHeight="1" x14ac:dyDescent="0.35">
      <c r="A476" s="15" t="s">
        <v>23</v>
      </c>
      <c r="B476" s="15"/>
      <c r="C476" s="15" t="s">
        <v>115</v>
      </c>
      <c r="D476" s="16"/>
      <c r="E476" s="16"/>
      <c r="F476" s="16">
        <v>0</v>
      </c>
      <c r="G476" s="16"/>
      <c r="H476" s="16"/>
      <c r="I476" s="4"/>
      <c r="J476" s="14"/>
      <c r="K476" s="16" t="s">
        <v>118</v>
      </c>
      <c r="L476" s="16">
        <v>-9</v>
      </c>
      <c r="M476" s="16" t="s">
        <v>23</v>
      </c>
      <c r="N476" s="16">
        <v>0</v>
      </c>
      <c r="O476" s="16"/>
      <c r="P476" s="18" t="s">
        <v>23</v>
      </c>
      <c r="Q476" s="14"/>
      <c r="R476" s="18">
        <v>0</v>
      </c>
      <c r="S476" s="16">
        <v>0</v>
      </c>
      <c r="T476" s="18">
        <f t="shared" si="159"/>
        <v>39506.249999999985</v>
      </c>
      <c r="U476" s="15" t="s">
        <v>23</v>
      </c>
      <c r="W476" s="14"/>
      <c r="X476" s="18">
        <f>F476</f>
        <v>0</v>
      </c>
      <c r="Y476" s="16"/>
      <c r="Z476" s="18">
        <f t="shared" si="160"/>
        <v>124833.84</v>
      </c>
      <c r="AA476" s="15" t="s">
        <v>23</v>
      </c>
      <c r="AB476" s="24"/>
      <c r="AC476" s="15" t="s">
        <v>23</v>
      </c>
      <c r="AD476" s="25"/>
      <c r="AE476" s="62" t="s">
        <v>23</v>
      </c>
      <c r="AF476" s="63" t="s">
        <v>23</v>
      </c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 t="s">
        <v>23</v>
      </c>
      <c r="AR476" s="14"/>
      <c r="AS476" s="18">
        <v>0</v>
      </c>
      <c r="AT476" s="16"/>
      <c r="AU476" s="18">
        <f t="shared" si="162"/>
        <v>0</v>
      </c>
      <c r="AV476" s="15" t="s">
        <v>23</v>
      </c>
      <c r="AX476" s="14"/>
      <c r="AY476" s="18">
        <v>0</v>
      </c>
      <c r="AZ476" s="16"/>
      <c r="BA476" s="18">
        <f t="shared" si="163"/>
        <v>0</v>
      </c>
      <c r="BB476" s="15" t="s">
        <v>23</v>
      </c>
      <c r="BD476" s="14"/>
      <c r="BE476" s="18">
        <v>0</v>
      </c>
      <c r="BF476" s="16"/>
      <c r="BG476" s="18">
        <f t="shared" si="164"/>
        <v>0</v>
      </c>
      <c r="BH476" s="15" t="s">
        <v>23</v>
      </c>
      <c r="BJ476" s="86"/>
      <c r="BK476" s="86"/>
      <c r="BL476" s="24"/>
      <c r="BM476" s="24"/>
      <c r="BN476" s="24"/>
      <c r="BO476" s="24"/>
      <c r="BP476" s="24"/>
      <c r="BQ476" s="126"/>
    </row>
    <row r="477" spans="1:69" ht="16.8" customHeight="1" x14ac:dyDescent="0.35">
      <c r="A477" s="15"/>
      <c r="B477" s="15"/>
      <c r="C477" s="15" t="s">
        <v>115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69</v>
      </c>
      <c r="L477" s="51">
        <f>AI486</f>
        <v>0</v>
      </c>
      <c r="M477" s="16"/>
      <c r="N477" s="16"/>
      <c r="O477" s="16"/>
      <c r="P477" s="18" t="s">
        <v>23</v>
      </c>
      <c r="Q477" s="14"/>
      <c r="R477" s="18">
        <v>0</v>
      </c>
      <c r="S477" s="16">
        <v>0</v>
      </c>
      <c r="T477" s="18">
        <f t="shared" si="159"/>
        <v>39506.249999999985</v>
      </c>
      <c r="U477" s="15" t="s">
        <v>23</v>
      </c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 t="s">
        <v>23</v>
      </c>
      <c r="AD477" s="25"/>
      <c r="AE477" s="62" t="s">
        <v>23</v>
      </c>
      <c r="AF477" s="63" t="s">
        <v>23</v>
      </c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 t="s">
        <v>23</v>
      </c>
      <c r="AR477" s="14"/>
      <c r="AS477" s="18">
        <v>0</v>
      </c>
      <c r="AT477" s="16"/>
      <c r="AU477" s="18">
        <f t="shared" si="162"/>
        <v>0</v>
      </c>
      <c r="AV477" s="15" t="s">
        <v>23</v>
      </c>
      <c r="AX477" s="14"/>
      <c r="AY477" s="18">
        <v>0</v>
      </c>
      <c r="AZ477" s="16"/>
      <c r="BA477" s="18">
        <f t="shared" si="163"/>
        <v>0</v>
      </c>
      <c r="BB477" s="15" t="s">
        <v>23</v>
      </c>
      <c r="BD477" s="14"/>
      <c r="BE477" s="18">
        <v>0</v>
      </c>
      <c r="BF477" s="16"/>
      <c r="BG477" s="18">
        <f t="shared" si="164"/>
        <v>0</v>
      </c>
      <c r="BH477" s="15" t="s">
        <v>23</v>
      </c>
      <c r="BJ477" s="86"/>
      <c r="BK477" s="86"/>
      <c r="BL477" s="24"/>
      <c r="BM477" s="24"/>
      <c r="BN477" s="24"/>
      <c r="BO477" s="24"/>
      <c r="BP477" s="24"/>
      <c r="BQ477" s="126"/>
    </row>
    <row r="478" spans="1:69" ht="16.8" customHeight="1" x14ac:dyDescent="0.35">
      <c r="A478" s="15"/>
      <c r="B478" s="15"/>
      <c r="C478" s="68" t="s">
        <v>115</v>
      </c>
      <c r="D478" s="16"/>
      <c r="E478" s="16"/>
      <c r="F478" s="16">
        <v>0</v>
      </c>
      <c r="G478" s="16"/>
      <c r="H478" s="16"/>
      <c r="I478" s="4"/>
      <c r="J478" s="14"/>
      <c r="K478" s="17" t="s">
        <v>119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 t="s">
        <v>23</v>
      </c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 t="s">
        <v>23</v>
      </c>
      <c r="AD478" s="25"/>
      <c r="AE478" s="62" t="s">
        <v>23</v>
      </c>
      <c r="AF478" s="63" t="s">
        <v>23</v>
      </c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 t="s">
        <v>23</v>
      </c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 t="s">
        <v>23</v>
      </c>
      <c r="BD478" s="14"/>
      <c r="BE478" s="18">
        <v>0</v>
      </c>
      <c r="BF478" s="16"/>
      <c r="BG478" s="18">
        <f t="shared" si="164"/>
        <v>0</v>
      </c>
      <c r="BH478" s="15" t="s">
        <v>23</v>
      </c>
      <c r="BJ478" s="86"/>
      <c r="BK478" s="86"/>
      <c r="BL478" s="24"/>
      <c r="BM478" s="24"/>
      <c r="BN478" s="24"/>
      <c r="BO478" s="24"/>
      <c r="BP478" s="24"/>
      <c r="BQ478" s="126"/>
    </row>
    <row r="479" spans="1:69" ht="16.8" customHeight="1" x14ac:dyDescent="0.35">
      <c r="A479" s="15"/>
      <c r="B479" s="15"/>
      <c r="C479" s="15" t="s">
        <v>178</v>
      </c>
      <c r="D479" s="16"/>
      <c r="E479" s="16"/>
      <c r="F479" s="16">
        <f>'BONIFICI GENERALI '!B310+'BONIFICI CATTOLICA'!B310+'BONIFICI TUTELA'!B206</f>
        <v>19145.29</v>
      </c>
      <c r="G479" s="85">
        <f>F469</f>
        <v>0</v>
      </c>
      <c r="H479" s="16"/>
      <c r="I479" s="4"/>
      <c r="J479" s="14"/>
      <c r="K479" s="17" t="s">
        <v>94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 t="s">
        <v>23</v>
      </c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 t="s">
        <v>23</v>
      </c>
      <c r="AD479" s="25"/>
      <c r="AE479" s="62" t="s">
        <v>23</v>
      </c>
      <c r="AF479" s="63" t="s">
        <v>23</v>
      </c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 t="s">
        <v>23</v>
      </c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 t="s">
        <v>23</v>
      </c>
      <c r="BD479" s="14"/>
      <c r="BE479" s="18">
        <v>0</v>
      </c>
      <c r="BF479" s="16"/>
      <c r="BG479" s="18">
        <f t="shared" si="164"/>
        <v>0</v>
      </c>
      <c r="BH479" s="15" t="s">
        <v>23</v>
      </c>
      <c r="BJ479" s="86"/>
      <c r="BK479" s="86"/>
      <c r="BL479" s="24"/>
      <c r="BM479" s="24"/>
      <c r="BN479" s="24"/>
      <c r="BO479" s="24"/>
      <c r="BP479" s="24"/>
      <c r="BQ479" s="126"/>
    </row>
    <row r="480" spans="1:69" ht="16.8" customHeight="1" x14ac:dyDescent="0.35">
      <c r="A480" s="15"/>
      <c r="B480" s="15"/>
      <c r="C480" s="47" t="s">
        <v>120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 t="s">
        <v>23</v>
      </c>
      <c r="N480" s="3" t="s">
        <v>23</v>
      </c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166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 t="s">
        <v>23</v>
      </c>
      <c r="AR480" s="14"/>
      <c r="AS480" s="18"/>
      <c r="AT480" s="25">
        <v>0</v>
      </c>
      <c r="AU480" s="18">
        <f t="shared" si="162"/>
        <v>0</v>
      </c>
      <c r="AV480" s="15" t="s">
        <v>23</v>
      </c>
      <c r="AX480" s="14"/>
      <c r="AY480" s="18"/>
      <c r="AZ480" s="25">
        <v>0</v>
      </c>
      <c r="BA480" s="18">
        <f t="shared" si="163"/>
        <v>0</v>
      </c>
      <c r="BB480" s="15" t="s">
        <v>23</v>
      </c>
      <c r="BD480" s="14"/>
      <c r="BE480" s="18"/>
      <c r="BF480" s="25">
        <v>0</v>
      </c>
      <c r="BG480" s="18">
        <f t="shared" si="164"/>
        <v>0</v>
      </c>
      <c r="BH480" s="15" t="s">
        <v>23</v>
      </c>
      <c r="BJ480" s="86"/>
      <c r="BK480" s="86"/>
      <c r="BL480" s="24"/>
      <c r="BM480" s="24"/>
      <c r="BN480" s="24"/>
      <c r="BO480" s="24"/>
      <c r="BP480" s="24"/>
      <c r="BQ480" s="126"/>
    </row>
    <row r="481" spans="1:69" ht="16.8" customHeight="1" x14ac:dyDescent="0.35">
      <c r="A481" s="15"/>
      <c r="B481" s="15"/>
      <c r="C481" s="15" t="s">
        <v>121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 t="s">
        <v>23</v>
      </c>
      <c r="N481" s="16" t="s">
        <v>23</v>
      </c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6"/>
    </row>
    <row r="482" spans="1:69" ht="16.8" customHeight="1" x14ac:dyDescent="0.35">
      <c r="A482" s="15" t="s">
        <v>23</v>
      </c>
      <c r="B482" s="15"/>
      <c r="C482" s="15" t="s">
        <v>122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 t="s">
        <v>23</v>
      </c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 t="s">
        <v>23</v>
      </c>
      <c r="AR482" s="14"/>
      <c r="AS482" s="18"/>
      <c r="AT482" s="16">
        <v>0</v>
      </c>
      <c r="AU482" s="18">
        <f t="shared" si="162"/>
        <v>0</v>
      </c>
      <c r="AV482" s="15" t="s">
        <v>23</v>
      </c>
      <c r="AX482" s="14"/>
      <c r="AY482" s="18"/>
      <c r="AZ482" s="16">
        <v>0</v>
      </c>
      <c r="BA482" s="18">
        <f t="shared" si="163"/>
        <v>0</v>
      </c>
      <c r="BB482" s="15" t="s">
        <v>23</v>
      </c>
      <c r="BD482" s="14"/>
      <c r="BE482" s="18"/>
      <c r="BF482" s="16">
        <v>0</v>
      </c>
      <c r="BG482" s="18">
        <f t="shared" si="164"/>
        <v>0</v>
      </c>
      <c r="BH482" s="15" t="s">
        <v>23</v>
      </c>
      <c r="BJ482" s="86"/>
      <c r="BK482" s="86"/>
      <c r="BL482" s="24"/>
      <c r="BM482" s="24"/>
      <c r="BN482" s="24"/>
      <c r="BO482" s="24"/>
      <c r="BP482" s="24"/>
      <c r="BQ482" s="126"/>
    </row>
    <row r="483" spans="1:69" ht="16.8" customHeight="1" x14ac:dyDescent="0.35">
      <c r="A483" s="15"/>
      <c r="B483" s="15"/>
      <c r="C483" s="15" t="s">
        <v>23</v>
      </c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123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 t="s">
        <v>23</v>
      </c>
      <c r="W483" s="14"/>
      <c r="X483" s="18">
        <v>0</v>
      </c>
      <c r="Y483" s="16">
        <v>0</v>
      </c>
      <c r="Z483" s="18">
        <f t="shared" si="160"/>
        <v>143979.13</v>
      </c>
      <c r="AA483" s="15" t="s">
        <v>23</v>
      </c>
      <c r="AB483" s="24"/>
      <c r="AC483" s="15" t="str">
        <f>C483</f>
        <v/>
      </c>
      <c r="AD483" s="25"/>
      <c r="AE483" s="62">
        <f>G483</f>
        <v>0</v>
      </c>
      <c r="AF483" s="63">
        <f>AE483+AF422</f>
        <v>0</v>
      </c>
      <c r="AG483" s="25"/>
      <c r="AH483" s="24" t="s">
        <v>119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 t="s">
        <v>23</v>
      </c>
      <c r="AR483" s="14"/>
      <c r="AS483" s="18"/>
      <c r="AT483" s="16">
        <v>0</v>
      </c>
      <c r="AU483" s="18">
        <f t="shared" si="162"/>
        <v>0</v>
      </c>
      <c r="AV483" s="16" t="s">
        <v>23</v>
      </c>
      <c r="AX483" s="14"/>
      <c r="AY483" s="18"/>
      <c r="AZ483" s="16">
        <v>0</v>
      </c>
      <c r="BA483" s="18">
        <f t="shared" si="163"/>
        <v>0</v>
      </c>
      <c r="BB483" s="15" t="s">
        <v>23</v>
      </c>
      <c r="BD483" s="14"/>
      <c r="BE483" s="18"/>
      <c r="BF483" s="16">
        <v>0</v>
      </c>
      <c r="BG483" s="18">
        <f t="shared" si="164"/>
        <v>0</v>
      </c>
      <c r="BH483" s="15" t="s">
        <v>23</v>
      </c>
      <c r="BJ483" s="86"/>
      <c r="BK483" s="86"/>
      <c r="BL483" s="24"/>
      <c r="BM483" s="24"/>
      <c r="BN483" s="24"/>
      <c r="BO483" s="24"/>
      <c r="BP483" s="24"/>
      <c r="BQ483" s="126"/>
    </row>
    <row r="484" spans="1:69" ht="16.8" customHeight="1" x14ac:dyDescent="0.35">
      <c r="A484" s="15"/>
      <c r="B484" s="15"/>
      <c r="C484" s="64" t="s">
        <v>150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 t="s">
        <v>23</v>
      </c>
      <c r="K484" s="6" t="s">
        <v>124</v>
      </c>
      <c r="L484" s="3">
        <f>L483-M483</f>
        <v>2088.5999999999985</v>
      </c>
      <c r="M484" s="16"/>
      <c r="N484" s="16"/>
      <c r="O484" s="16" t="s">
        <v>23</v>
      </c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199</v>
      </c>
      <c r="AD484" s="65"/>
      <c r="AE484" s="65">
        <v>0</v>
      </c>
      <c r="AF484" s="63">
        <f>SUM(AF436:AF483)</f>
        <v>24942.629999999997</v>
      </c>
      <c r="AG484" s="25"/>
      <c r="AH484" s="24" t="s">
        <v>125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 t="s">
        <v>23</v>
      </c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6"/>
    </row>
    <row r="485" spans="1:69" ht="16.8" customHeight="1" x14ac:dyDescent="0.35">
      <c r="A485" s="15"/>
      <c r="B485" s="15"/>
      <c r="C485" s="64" t="s">
        <v>152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36</v>
      </c>
      <c r="L485" s="55">
        <f>D486+E486+A486+B486+B433</f>
        <v>2088.6000000000004</v>
      </c>
      <c r="M485" s="16"/>
      <c r="N485" s="16"/>
      <c r="O485" s="56" t="s">
        <v>23</v>
      </c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170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6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127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128</v>
      </c>
      <c r="L486" s="3">
        <f>L484-L485</f>
        <v>0</v>
      </c>
      <c r="M486" s="27" t="s">
        <v>171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129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172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200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7" spans="1:69" ht="16.8" customHeight="1" x14ac:dyDescent="0.25">
      <c r="A487" s="7" t="s">
        <v>23</v>
      </c>
      <c r="V487" s="7" t="s">
        <v>23</v>
      </c>
    </row>
    <row r="488" spans="1:69" ht="16.8" customHeight="1" x14ac:dyDescent="0.25">
      <c r="A488" s="50" t="s">
        <v>23</v>
      </c>
      <c r="V488" s="7" t="s">
        <v>23</v>
      </c>
    </row>
    <row r="489" spans="1:69" ht="16.8" customHeight="1" x14ac:dyDescent="0.35">
      <c r="A489" s="2"/>
      <c r="B489" s="2" t="s">
        <v>23</v>
      </c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4" t="s">
        <v>25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V489" s="7" t="s">
        <v>23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130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173</v>
      </c>
      <c r="BK489" s="21" t="s">
        <v>0</v>
      </c>
      <c r="BL489" s="8" t="s">
        <v>35</v>
      </c>
      <c r="BM489" s="8" t="s">
        <v>0</v>
      </c>
      <c r="BN489" s="8" t="s">
        <v>41</v>
      </c>
      <c r="BO489" s="8" t="s">
        <v>174</v>
      </c>
      <c r="BP489" s="8" t="s">
        <v>0</v>
      </c>
      <c r="BQ489" s="9" t="s">
        <v>175</v>
      </c>
    </row>
    <row r="490" spans="1:69" ht="16.8" customHeight="1" x14ac:dyDescent="0.35">
      <c r="A490" s="14">
        <v>45302</v>
      </c>
      <c r="B490" s="15" t="s">
        <v>176</v>
      </c>
      <c r="C490" s="15" t="s">
        <v>177</v>
      </c>
      <c r="D490" s="16">
        <v>7674.53</v>
      </c>
      <c r="E490" s="16">
        <v>0</v>
      </c>
      <c r="F490" s="16"/>
      <c r="G490" s="16"/>
      <c r="H490" s="105"/>
      <c r="I490" s="4"/>
      <c r="J490" s="14">
        <f>A490</f>
        <v>45302</v>
      </c>
      <c r="K490" s="17" t="s">
        <v>25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26</v>
      </c>
      <c r="AD490" s="11">
        <f>N490</f>
        <v>3818.66</v>
      </c>
      <c r="AE490" s="11"/>
      <c r="AF490" s="20"/>
      <c r="AG490" s="20"/>
      <c r="AH490" s="21" t="s">
        <v>27</v>
      </c>
      <c r="AI490" s="22" t="s">
        <v>28</v>
      </c>
      <c r="AJ490" s="23" t="s">
        <v>29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178</v>
      </c>
      <c r="BM490" s="88">
        <f>BK490</f>
        <v>45302</v>
      </c>
      <c r="BN490" s="24" t="s">
        <v>178</v>
      </c>
      <c r="BO490" s="24"/>
      <c r="BP490" s="88">
        <f>BK490</f>
        <v>45302</v>
      </c>
      <c r="BQ490" s="126"/>
    </row>
    <row r="491" spans="1:69" ht="16.8" customHeight="1" x14ac:dyDescent="0.35">
      <c r="A491" s="15"/>
      <c r="B491" s="15"/>
      <c r="C491" s="15" t="s">
        <v>179</v>
      </c>
      <c r="D491" s="16">
        <v>0</v>
      </c>
      <c r="E491" s="16"/>
      <c r="F491" s="16"/>
      <c r="G491" s="16"/>
      <c r="H491" s="105" t="s">
        <v>35</v>
      </c>
      <c r="I491" s="4"/>
      <c r="J491" s="14"/>
      <c r="K491" s="17" t="s">
        <v>31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32</v>
      </c>
      <c r="AD491" s="25"/>
      <c r="AE491" s="25"/>
      <c r="AF491" s="25"/>
      <c r="AG491" s="25"/>
      <c r="AH491" s="12" t="s">
        <v>33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 t="s">
        <v>23</v>
      </c>
      <c r="BL491" s="24">
        <v>0</v>
      </c>
      <c r="BM491" s="91" t="s">
        <v>23</v>
      </c>
      <c r="BN491" s="24">
        <v>0</v>
      </c>
      <c r="BO491" s="24">
        <v>0</v>
      </c>
      <c r="BP491" s="91" t="s">
        <v>23</v>
      </c>
      <c r="BQ491" s="126"/>
    </row>
    <row r="492" spans="1:69" ht="16.8" customHeight="1" x14ac:dyDescent="0.35">
      <c r="A492" s="15"/>
      <c r="B492" s="15"/>
      <c r="C492" s="15" t="s">
        <v>180</v>
      </c>
      <c r="D492" s="16">
        <v>19356.11</v>
      </c>
      <c r="E492" s="16">
        <v>1053.74</v>
      </c>
      <c r="F492" s="16" t="s">
        <v>23</v>
      </c>
      <c r="G492" s="16"/>
      <c r="H492" s="105">
        <f>D493</f>
        <v>730.75</v>
      </c>
      <c r="I492" s="4"/>
      <c r="J492" s="14"/>
      <c r="K492" s="17" t="s">
        <v>36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 t="s">
        <v>23</v>
      </c>
      <c r="BL492" s="24">
        <v>0</v>
      </c>
      <c r="BM492" s="91" t="s">
        <v>23</v>
      </c>
      <c r="BN492" s="24">
        <v>0</v>
      </c>
      <c r="BO492" s="24">
        <v>0</v>
      </c>
      <c r="BP492" s="91" t="s">
        <v>23</v>
      </c>
      <c r="BQ492" s="126"/>
    </row>
    <row r="493" spans="1:69" ht="16.8" customHeight="1" x14ac:dyDescent="0.35">
      <c r="A493" s="15" t="s">
        <v>250</v>
      </c>
      <c r="B493" s="15">
        <v>600</v>
      </c>
      <c r="C493" s="15" t="s">
        <v>181</v>
      </c>
      <c r="D493" s="16">
        <v>730.75</v>
      </c>
      <c r="E493" s="16"/>
      <c r="F493" s="16"/>
      <c r="G493" s="16"/>
      <c r="H493" s="105" t="s">
        <v>41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 t="s">
        <v>23</v>
      </c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 t="s">
        <v>23</v>
      </c>
      <c r="BL493" s="24">
        <v>0</v>
      </c>
      <c r="BM493" s="91" t="s">
        <v>23</v>
      </c>
      <c r="BN493" s="24">
        <v>0</v>
      </c>
      <c r="BO493" s="24">
        <v>0</v>
      </c>
      <c r="BP493" s="91" t="s">
        <v>23</v>
      </c>
      <c r="BQ493" s="126"/>
    </row>
    <row r="494" spans="1:69" ht="16.8" customHeight="1" x14ac:dyDescent="0.35">
      <c r="A494" s="15" t="s">
        <v>251</v>
      </c>
      <c r="B494" s="16">
        <f>B493+B433</f>
        <v>674.98</v>
      </c>
      <c r="C494" s="15" t="s">
        <v>182</v>
      </c>
      <c r="D494" s="16">
        <v>3087.91</v>
      </c>
      <c r="E494" s="16">
        <v>0</v>
      </c>
      <c r="F494" s="16"/>
      <c r="G494" s="16"/>
      <c r="H494" s="105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 t="s">
        <v>23</v>
      </c>
      <c r="AD494" s="25"/>
      <c r="AE494" s="25" t="s">
        <v>23</v>
      </c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 t="s">
        <v>23</v>
      </c>
      <c r="BL494" s="24">
        <v>0</v>
      </c>
      <c r="BM494" s="91" t="s">
        <v>23</v>
      </c>
      <c r="BN494" s="24">
        <v>0</v>
      </c>
      <c r="BO494" s="24"/>
      <c r="BP494" s="24"/>
      <c r="BQ494" s="126"/>
    </row>
    <row r="495" spans="1:69" ht="16.8" customHeight="1" x14ac:dyDescent="0.35">
      <c r="A495" s="15"/>
      <c r="B495" s="15"/>
      <c r="C495" s="15" t="s">
        <v>183</v>
      </c>
      <c r="D495" s="16">
        <v>0</v>
      </c>
      <c r="E495" s="16">
        <v>0</v>
      </c>
      <c r="F495" s="16"/>
      <c r="G495" s="16"/>
      <c r="H495" s="105" t="s">
        <v>45</v>
      </c>
      <c r="I495" s="77" t="s">
        <v>184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 t="s">
        <v>23</v>
      </c>
      <c r="AD495" s="25"/>
      <c r="AE495" s="25" t="s">
        <v>23</v>
      </c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 t="s">
        <v>23</v>
      </c>
      <c r="BL495" s="24">
        <v>0</v>
      </c>
      <c r="BM495" s="91" t="s">
        <v>23</v>
      </c>
      <c r="BN495" s="24">
        <v>0</v>
      </c>
      <c r="BO495" s="24"/>
      <c r="BP495" s="24"/>
      <c r="BQ495" s="126"/>
    </row>
    <row r="496" spans="1:69" ht="16.8" customHeight="1" x14ac:dyDescent="0.35">
      <c r="A496" s="15"/>
      <c r="B496" s="15" t="s">
        <v>43</v>
      </c>
      <c r="C496" s="15" t="s">
        <v>185</v>
      </c>
      <c r="D496" s="16">
        <v>0</v>
      </c>
      <c r="E496" s="16"/>
      <c r="F496" s="16"/>
      <c r="G496" s="16"/>
      <c r="H496" s="105">
        <f>D496+H435</f>
        <v>23.73</v>
      </c>
      <c r="I496" s="78">
        <f>D493+D494-E494+D496</f>
        <v>3818.66</v>
      </c>
      <c r="J496" s="14"/>
      <c r="K496" s="15" t="s">
        <v>46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 t="s">
        <v>23</v>
      </c>
      <c r="AD496" s="25"/>
      <c r="AE496" s="25" t="s">
        <v>23</v>
      </c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 t="s">
        <v>23</v>
      </c>
      <c r="BL496" s="24">
        <v>0</v>
      </c>
      <c r="BM496" s="91" t="s">
        <v>23</v>
      </c>
      <c r="BN496" s="24">
        <v>0</v>
      </c>
      <c r="BO496" s="24"/>
      <c r="BP496" s="24"/>
      <c r="BQ496" s="126"/>
    </row>
    <row r="497" spans="1:69" ht="16.8" customHeight="1" x14ac:dyDescent="0.35">
      <c r="A497" s="15"/>
      <c r="B497" s="15"/>
      <c r="C497" s="15" t="s">
        <v>186</v>
      </c>
      <c r="D497" s="16">
        <v>0</v>
      </c>
      <c r="E497" s="16"/>
      <c r="F497" s="16"/>
      <c r="G497" s="16">
        <v>0</v>
      </c>
      <c r="H497" s="105" t="s">
        <v>50</v>
      </c>
      <c r="I497" s="4"/>
      <c r="J497" s="14"/>
      <c r="K497" s="15" t="s">
        <v>48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2125.4500000000044</v>
      </c>
      <c r="AA497" s="15" t="s">
        <v>23</v>
      </c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 t="s">
        <v>23</v>
      </c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 t="s">
        <v>23</v>
      </c>
      <c r="AR497" s="14"/>
      <c r="AS497" s="18"/>
      <c r="AT497" s="16">
        <v>0</v>
      </c>
      <c r="AU497" s="18">
        <f t="shared" si="168"/>
        <v>0</v>
      </c>
      <c r="AV497" s="15" t="s">
        <v>23</v>
      </c>
      <c r="AX497" s="14"/>
      <c r="AY497" s="18"/>
      <c r="AZ497" s="16">
        <v>0</v>
      </c>
      <c r="BA497" s="18">
        <f t="shared" si="169"/>
        <v>0</v>
      </c>
      <c r="BB497" s="15" t="s">
        <v>23</v>
      </c>
      <c r="BD497" s="14"/>
      <c r="BE497" s="18"/>
      <c r="BF497" s="16">
        <v>0</v>
      </c>
      <c r="BG497" s="18">
        <f t="shared" si="170"/>
        <v>0</v>
      </c>
      <c r="BH497" s="15" t="s">
        <v>23</v>
      </c>
      <c r="BJ497" s="86">
        <v>0</v>
      </c>
      <c r="BK497" s="90" t="s">
        <v>23</v>
      </c>
      <c r="BL497" s="24">
        <v>0</v>
      </c>
      <c r="BM497" s="91" t="s">
        <v>23</v>
      </c>
      <c r="BN497" s="24">
        <v>0</v>
      </c>
      <c r="BO497" s="24"/>
      <c r="BP497" s="24"/>
      <c r="BQ497" s="126"/>
    </row>
    <row r="498" spans="1:69" ht="16.8" customHeight="1" x14ac:dyDescent="0.35">
      <c r="A498" s="15"/>
      <c r="B498" s="15"/>
      <c r="C498" s="15" t="s">
        <v>187</v>
      </c>
      <c r="D498" s="16"/>
      <c r="E498" s="16"/>
      <c r="F498" s="16"/>
      <c r="G498" s="16">
        <v>0</v>
      </c>
      <c r="H498" s="105">
        <f>D497+H437</f>
        <v>669.15000000000009</v>
      </c>
      <c r="I498" s="4"/>
      <c r="J498" s="14"/>
      <c r="K498" s="15" t="s">
        <v>51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 t="s">
        <v>23</v>
      </c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 t="s">
        <v>23</v>
      </c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 t="s">
        <v>23</v>
      </c>
      <c r="AR498" s="14"/>
      <c r="AS498" s="18">
        <v>0</v>
      </c>
      <c r="AT498" s="16">
        <v>0</v>
      </c>
      <c r="AU498" s="18">
        <f t="shared" si="168"/>
        <v>0</v>
      </c>
      <c r="AV498" s="15" t="s">
        <v>23</v>
      </c>
      <c r="AX498" s="14"/>
      <c r="AY498" s="18">
        <v>0</v>
      </c>
      <c r="AZ498" s="16">
        <v>0</v>
      </c>
      <c r="BA498" s="18">
        <f t="shared" si="169"/>
        <v>0</v>
      </c>
      <c r="BB498" s="15" t="s">
        <v>23</v>
      </c>
      <c r="BD498" s="14"/>
      <c r="BE498" s="18">
        <v>0</v>
      </c>
      <c r="BF498" s="16">
        <v>0</v>
      </c>
      <c r="BG498" s="18">
        <f t="shared" si="170"/>
        <v>0</v>
      </c>
      <c r="BH498" s="15" t="s">
        <v>23</v>
      </c>
      <c r="BJ498" s="86">
        <v>0</v>
      </c>
      <c r="BK498" s="90" t="s">
        <v>23</v>
      </c>
      <c r="BL498" s="24">
        <v>0</v>
      </c>
      <c r="BM498" s="91" t="s">
        <v>23</v>
      </c>
      <c r="BN498" s="24">
        <v>0</v>
      </c>
      <c r="BO498" s="24"/>
      <c r="BP498" s="24"/>
      <c r="BQ498" s="126"/>
    </row>
    <row r="499" spans="1:69" ht="16.8" customHeight="1" x14ac:dyDescent="0.35">
      <c r="A499" s="15"/>
      <c r="B499" s="15"/>
      <c r="C499" s="15" t="s">
        <v>188</v>
      </c>
      <c r="D499" s="16"/>
      <c r="E499" s="16"/>
      <c r="F499" s="16"/>
      <c r="G499" s="16">
        <v>0</v>
      </c>
      <c r="H499" s="105" t="s">
        <v>23</v>
      </c>
      <c r="I499" s="4"/>
      <c r="J499" s="14"/>
      <c r="K499" s="15" t="s">
        <v>53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 t="s">
        <v>23</v>
      </c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 t="s">
        <v>23</v>
      </c>
      <c r="AR499" s="14"/>
      <c r="AS499" s="18"/>
      <c r="AT499" s="16">
        <v>0</v>
      </c>
      <c r="AU499" s="18">
        <f t="shared" si="168"/>
        <v>0</v>
      </c>
      <c r="AV499" s="15" t="s">
        <v>23</v>
      </c>
      <c r="AX499" s="14"/>
      <c r="AY499" s="18"/>
      <c r="AZ499" s="16">
        <v>0</v>
      </c>
      <c r="BA499" s="18">
        <f t="shared" si="169"/>
        <v>0</v>
      </c>
      <c r="BB499" s="15" t="s">
        <v>23</v>
      </c>
      <c r="BD499" s="14"/>
      <c r="BE499" s="18"/>
      <c r="BF499" s="16">
        <v>0</v>
      </c>
      <c r="BG499" s="18">
        <f t="shared" si="170"/>
        <v>0</v>
      </c>
      <c r="BH499" s="15" t="s">
        <v>23</v>
      </c>
      <c r="BJ499" s="86">
        <v>0</v>
      </c>
      <c r="BK499" s="90" t="s">
        <v>23</v>
      </c>
      <c r="BL499" s="24">
        <v>0</v>
      </c>
      <c r="BM499" s="24"/>
      <c r="BN499" s="24"/>
      <c r="BO499" s="24"/>
      <c r="BP499" s="24"/>
      <c r="BQ499" s="126"/>
    </row>
    <row r="500" spans="1:69" ht="16.8" customHeight="1" x14ac:dyDescent="0.35">
      <c r="A500" s="15"/>
      <c r="B500" s="15"/>
      <c r="C500" s="15" t="s">
        <v>189</v>
      </c>
      <c r="D500" s="16"/>
      <c r="E500" s="16"/>
      <c r="F500" s="16"/>
      <c r="G500" s="16">
        <v>0</v>
      </c>
      <c r="H500" s="105" t="s">
        <v>23</v>
      </c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 t="s">
        <v>23</v>
      </c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 t="s">
        <v>23</v>
      </c>
      <c r="AR500" s="14"/>
      <c r="AS500" s="18"/>
      <c r="AT500" s="16">
        <v>0</v>
      </c>
      <c r="AU500" s="18">
        <f t="shared" si="168"/>
        <v>0</v>
      </c>
      <c r="AV500" s="15" t="s">
        <v>23</v>
      </c>
      <c r="AX500" s="14"/>
      <c r="AY500" s="18"/>
      <c r="AZ500" s="16">
        <v>0</v>
      </c>
      <c r="BA500" s="18">
        <f t="shared" si="169"/>
        <v>0</v>
      </c>
      <c r="BB500" s="15" t="s">
        <v>23</v>
      </c>
      <c r="BD500" s="14"/>
      <c r="BE500" s="18"/>
      <c r="BF500" s="16">
        <v>0</v>
      </c>
      <c r="BG500" s="18">
        <f t="shared" si="170"/>
        <v>0</v>
      </c>
      <c r="BH500" s="15" t="s">
        <v>23</v>
      </c>
      <c r="BJ500" s="86">
        <v>0</v>
      </c>
      <c r="BK500" s="90" t="s">
        <v>23</v>
      </c>
      <c r="BL500" s="24" t="s">
        <v>23</v>
      </c>
      <c r="BM500" s="24"/>
      <c r="BN500" s="24"/>
      <c r="BO500" s="24"/>
      <c r="BP500" s="24"/>
      <c r="BQ500" s="126"/>
    </row>
    <row r="501" spans="1:69" ht="16.8" customHeight="1" x14ac:dyDescent="0.35">
      <c r="A501" s="15"/>
      <c r="B501" s="15"/>
      <c r="C501" s="15" t="s">
        <v>252</v>
      </c>
      <c r="D501" s="16"/>
      <c r="E501" s="16"/>
      <c r="F501" s="16"/>
      <c r="G501" s="16">
        <v>1142.3399999999999</v>
      </c>
      <c r="H501" s="16" t="s">
        <v>23</v>
      </c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 t="s">
        <v>23</v>
      </c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 t="s">
        <v>23</v>
      </c>
      <c r="AR501" s="14"/>
      <c r="AS501" s="18"/>
      <c r="AT501" s="16">
        <v>0</v>
      </c>
      <c r="AU501" s="18">
        <f t="shared" si="168"/>
        <v>0</v>
      </c>
      <c r="AV501" s="15" t="s">
        <v>23</v>
      </c>
      <c r="AX501" s="14"/>
      <c r="AY501" s="18"/>
      <c r="AZ501" s="16">
        <v>0</v>
      </c>
      <c r="BA501" s="18">
        <f t="shared" si="169"/>
        <v>0</v>
      </c>
      <c r="BB501" s="15" t="s">
        <v>23</v>
      </c>
      <c r="BD501" s="14"/>
      <c r="BE501" s="18"/>
      <c r="BF501" s="16">
        <v>0</v>
      </c>
      <c r="BG501" s="18">
        <f t="shared" si="170"/>
        <v>0</v>
      </c>
      <c r="BH501" s="15" t="s">
        <v>23</v>
      </c>
      <c r="BJ501" s="86">
        <v>0</v>
      </c>
      <c r="BK501" s="90" t="s">
        <v>23</v>
      </c>
      <c r="BL501" s="24"/>
      <c r="BM501" s="24"/>
      <c r="BN501" s="24"/>
      <c r="BO501" s="24"/>
      <c r="BP501" s="24"/>
      <c r="BQ501" s="126"/>
    </row>
    <row r="502" spans="1:69" ht="16.8" customHeight="1" x14ac:dyDescent="0.35">
      <c r="A502" s="15"/>
      <c r="B502" s="15"/>
      <c r="C502" s="15" t="s">
        <v>56</v>
      </c>
      <c r="D502" s="16">
        <f>SUM(G494:G501)+E497+E498+E499+E500+E501</f>
        <v>1142.3399999999999</v>
      </c>
      <c r="E502" s="16"/>
      <c r="F502" s="16"/>
      <c r="G502" s="16"/>
      <c r="H502" s="16" t="s">
        <v>23</v>
      </c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 t="s">
        <v>23</v>
      </c>
      <c r="W502" s="14"/>
      <c r="X502" s="18"/>
      <c r="Y502" s="16">
        <v>0</v>
      </c>
      <c r="Z502" s="18">
        <f t="shared" si="166"/>
        <v>2125.4500000000044</v>
      </c>
      <c r="AA502" s="15" t="s">
        <v>23</v>
      </c>
      <c r="AB502" s="24"/>
      <c r="AC502" s="15" t="s">
        <v>23</v>
      </c>
      <c r="AD502" s="25"/>
      <c r="AE502" s="62" t="s">
        <v>23</v>
      </c>
      <c r="AF502" s="63" t="s">
        <v>23</v>
      </c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 t="s">
        <v>23</v>
      </c>
      <c r="AR502" s="14"/>
      <c r="AS502" s="18"/>
      <c r="AT502" s="16">
        <v>0</v>
      </c>
      <c r="AU502" s="18">
        <f t="shared" si="168"/>
        <v>0</v>
      </c>
      <c r="AV502" s="15" t="s">
        <v>23</v>
      </c>
      <c r="AX502" s="14"/>
      <c r="AY502" s="18"/>
      <c r="AZ502" s="16">
        <v>0</v>
      </c>
      <c r="BA502" s="18">
        <f t="shared" si="169"/>
        <v>0</v>
      </c>
      <c r="BB502" s="15" t="s">
        <v>23</v>
      </c>
      <c r="BD502" s="14"/>
      <c r="BE502" s="18"/>
      <c r="BF502" s="16">
        <v>0</v>
      </c>
      <c r="BG502" s="18">
        <f t="shared" si="170"/>
        <v>0</v>
      </c>
      <c r="BH502" s="15" t="s">
        <v>23</v>
      </c>
      <c r="BJ502" s="86">
        <v>0</v>
      </c>
      <c r="BK502" s="90" t="s">
        <v>23</v>
      </c>
      <c r="BL502" s="24" t="s">
        <v>23</v>
      </c>
      <c r="BM502" s="24"/>
      <c r="BN502" s="24"/>
      <c r="BO502" s="24"/>
      <c r="BP502" s="24"/>
      <c r="BQ502" s="126"/>
    </row>
    <row r="503" spans="1:69" ht="16.8" customHeight="1" x14ac:dyDescent="0.35">
      <c r="A503" s="15"/>
      <c r="B503" s="15"/>
      <c r="C503" s="15" t="s">
        <v>57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191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 t="s">
        <v>23</v>
      </c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 t="s">
        <v>23</v>
      </c>
      <c r="AD503" s="25"/>
      <c r="AE503" s="62" t="s">
        <v>23</v>
      </c>
      <c r="AF503" s="63" t="s">
        <v>23</v>
      </c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 t="s">
        <v>23</v>
      </c>
      <c r="AR503" s="14"/>
      <c r="AS503" s="18"/>
      <c r="AT503" s="16">
        <v>0</v>
      </c>
      <c r="AU503" s="18">
        <f t="shared" si="168"/>
        <v>0</v>
      </c>
      <c r="AV503" s="15" t="s">
        <v>23</v>
      </c>
      <c r="AX503" s="14"/>
      <c r="AY503" s="18"/>
      <c r="AZ503" s="16">
        <v>0</v>
      </c>
      <c r="BA503" s="18">
        <f t="shared" si="169"/>
        <v>0</v>
      </c>
      <c r="BB503" s="15" t="s">
        <v>23</v>
      </c>
      <c r="BD503" s="14"/>
      <c r="BE503" s="18"/>
      <c r="BF503" s="16">
        <v>0</v>
      </c>
      <c r="BG503" s="18">
        <f t="shared" si="170"/>
        <v>0</v>
      </c>
      <c r="BH503" s="15" t="s">
        <v>23</v>
      </c>
      <c r="BJ503" s="86">
        <v>0</v>
      </c>
      <c r="BK503" s="90" t="s">
        <v>23</v>
      </c>
      <c r="BL503" s="24"/>
      <c r="BM503" s="24"/>
      <c r="BN503" s="24"/>
      <c r="BO503" s="24"/>
      <c r="BP503" s="24"/>
      <c r="BQ503" s="126"/>
    </row>
    <row r="504" spans="1:69" ht="16.8" customHeight="1" x14ac:dyDescent="0.35">
      <c r="A504" s="15"/>
      <c r="B504" s="15"/>
      <c r="C504" s="15" t="s">
        <v>58</v>
      </c>
      <c r="D504" s="16">
        <f>E503+G503</f>
        <v>0</v>
      </c>
      <c r="E504" s="16"/>
      <c r="F504" s="16"/>
      <c r="G504" s="16"/>
      <c r="H504" s="16" t="s">
        <v>23</v>
      </c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 t="s">
        <v>23</v>
      </c>
      <c r="W504" s="14"/>
      <c r="X504" s="18"/>
      <c r="Y504" s="16">
        <v>0</v>
      </c>
      <c r="Z504" s="18">
        <f t="shared" si="166"/>
        <v>2125.4500000000044</v>
      </c>
      <c r="AA504" s="15" t="s">
        <v>23</v>
      </c>
      <c r="AB504" s="24"/>
      <c r="AC504" s="64" t="s">
        <v>146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 t="s">
        <v>23</v>
      </c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 t="s">
        <v>23</v>
      </c>
      <c r="AR504" s="14"/>
      <c r="AS504" s="18"/>
      <c r="AT504" s="16">
        <v>0</v>
      </c>
      <c r="AU504" s="18">
        <f t="shared" si="168"/>
        <v>0</v>
      </c>
      <c r="AV504" s="15" t="s">
        <v>23</v>
      </c>
      <c r="AX504" s="14"/>
      <c r="AY504" s="18"/>
      <c r="AZ504" s="16">
        <v>0</v>
      </c>
      <c r="BA504" s="18">
        <f t="shared" si="169"/>
        <v>0</v>
      </c>
      <c r="BB504" s="15" t="s">
        <v>23</v>
      </c>
      <c r="BD504" s="14"/>
      <c r="BE504" s="18"/>
      <c r="BF504" s="16">
        <v>0</v>
      </c>
      <c r="BG504" s="18">
        <f t="shared" si="170"/>
        <v>0</v>
      </c>
      <c r="BH504" s="15" t="s">
        <v>23</v>
      </c>
      <c r="BJ504" s="86"/>
      <c r="BK504" s="86"/>
      <c r="BL504" s="24" t="s">
        <v>23</v>
      </c>
      <c r="BM504" s="24"/>
      <c r="BN504" s="24"/>
      <c r="BO504" s="24"/>
      <c r="BP504" s="24"/>
      <c r="BQ504" s="126"/>
    </row>
    <row r="505" spans="1:69" ht="16.8" customHeight="1" x14ac:dyDescent="0.35">
      <c r="A505" s="15"/>
      <c r="B505" s="15"/>
      <c r="C505" s="15" t="s">
        <v>59</v>
      </c>
      <c r="D505" s="16" t="s">
        <v>23</v>
      </c>
      <c r="E505" s="16"/>
      <c r="F505" s="16"/>
      <c r="G505" s="16">
        <v>0</v>
      </c>
      <c r="H505" s="16" t="s">
        <v>23</v>
      </c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 t="s">
        <v>23</v>
      </c>
      <c r="BM505" s="24"/>
      <c r="BN505" s="24"/>
      <c r="BO505" s="24"/>
      <c r="BP505" s="24"/>
      <c r="BQ505" s="126"/>
    </row>
    <row r="506" spans="1:69" ht="16.8" customHeight="1" x14ac:dyDescent="0.35">
      <c r="A506" s="15"/>
      <c r="B506" s="15"/>
      <c r="C506" s="15" t="s">
        <v>147</v>
      </c>
      <c r="D506" s="16"/>
      <c r="E506" s="16"/>
      <c r="F506" s="16"/>
      <c r="G506" s="16">
        <v>0</v>
      </c>
      <c r="H506" s="16" t="s">
        <v>23</v>
      </c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 t="s">
        <v>23</v>
      </c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 t="s">
        <v>23</v>
      </c>
      <c r="AR506" s="14"/>
      <c r="AS506" s="18"/>
      <c r="AT506" s="16">
        <v>0</v>
      </c>
      <c r="AU506" s="18">
        <f t="shared" si="168"/>
        <v>0</v>
      </c>
      <c r="AV506" s="15" t="s">
        <v>23</v>
      </c>
      <c r="AX506" s="14"/>
      <c r="AY506" s="18"/>
      <c r="AZ506" s="16">
        <v>0</v>
      </c>
      <c r="BA506" s="18">
        <f t="shared" si="169"/>
        <v>0</v>
      </c>
      <c r="BB506" s="15" t="s">
        <v>23</v>
      </c>
      <c r="BD506" s="14"/>
      <c r="BE506" s="18"/>
      <c r="BF506" s="16">
        <v>0</v>
      </c>
      <c r="BG506" s="18">
        <f t="shared" si="170"/>
        <v>0</v>
      </c>
      <c r="BH506" s="15" t="s">
        <v>23</v>
      </c>
      <c r="BJ506" s="86"/>
      <c r="BK506" s="86"/>
      <c r="BL506" s="24" t="s">
        <v>23</v>
      </c>
      <c r="BM506" s="24"/>
      <c r="BN506" s="24"/>
      <c r="BO506" s="24"/>
      <c r="BP506" s="24"/>
      <c r="BQ506" s="126"/>
    </row>
    <row r="507" spans="1:69" ht="16.8" customHeight="1" x14ac:dyDescent="0.35">
      <c r="A507" s="15"/>
      <c r="B507" s="15"/>
      <c r="C507" s="15" t="s">
        <v>61</v>
      </c>
      <c r="D507" s="16">
        <f>SUM(G506:G507)</f>
        <v>0</v>
      </c>
      <c r="E507" s="16">
        <v>0</v>
      </c>
      <c r="F507" s="16"/>
      <c r="G507" s="16">
        <v>0</v>
      </c>
      <c r="H507" s="16" t="s">
        <v>23</v>
      </c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 t="s">
        <v>23</v>
      </c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 t="s">
        <v>23</v>
      </c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 t="s">
        <v>23</v>
      </c>
      <c r="AR507" s="14"/>
      <c r="AS507" s="18"/>
      <c r="AT507" s="16">
        <v>0</v>
      </c>
      <c r="AU507" s="18">
        <f t="shared" si="168"/>
        <v>0</v>
      </c>
      <c r="AV507" s="15" t="s">
        <v>23</v>
      </c>
      <c r="AX507" s="14"/>
      <c r="AY507" s="18"/>
      <c r="AZ507" s="16">
        <v>0</v>
      </c>
      <c r="BA507" s="18">
        <f t="shared" si="169"/>
        <v>0</v>
      </c>
      <c r="BB507" s="15" t="s">
        <v>23</v>
      </c>
      <c r="BD507" s="14"/>
      <c r="BE507" s="18"/>
      <c r="BF507" s="16">
        <v>0</v>
      </c>
      <c r="BG507" s="18">
        <f t="shared" si="170"/>
        <v>0</v>
      </c>
      <c r="BH507" s="15" t="s">
        <v>23</v>
      </c>
      <c r="BJ507" s="86"/>
      <c r="BK507" s="86"/>
      <c r="BL507" s="24" t="s">
        <v>23</v>
      </c>
      <c r="BM507" s="24"/>
      <c r="BN507" s="24"/>
      <c r="BO507" s="24"/>
      <c r="BP507" s="24"/>
      <c r="BQ507" s="126"/>
    </row>
    <row r="508" spans="1:69" ht="16.8" customHeight="1" x14ac:dyDescent="0.35">
      <c r="A508" s="15"/>
      <c r="B508" s="15"/>
      <c r="C508" s="28" t="s">
        <v>253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 t="s">
        <v>23</v>
      </c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 t="s">
        <v>23</v>
      </c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 t="s">
        <v>23</v>
      </c>
      <c r="BD508" s="14"/>
      <c r="BE508" s="18"/>
      <c r="BF508" s="16">
        <v>0</v>
      </c>
      <c r="BG508" s="18">
        <f t="shared" si="170"/>
        <v>0</v>
      </c>
      <c r="BH508" s="15" t="s">
        <v>23</v>
      </c>
      <c r="BJ508" s="86"/>
      <c r="BK508" s="86"/>
      <c r="BL508" s="24" t="s">
        <v>23</v>
      </c>
      <c r="BM508" s="24"/>
      <c r="BN508" s="24"/>
      <c r="BO508" s="24"/>
      <c r="BP508" s="24"/>
      <c r="BQ508" s="126"/>
    </row>
    <row r="509" spans="1:69" ht="16.8" customHeight="1" x14ac:dyDescent="0.35">
      <c r="A509" s="15"/>
      <c r="B509" s="15"/>
      <c r="C509" s="15" t="s">
        <v>23</v>
      </c>
      <c r="D509" s="16"/>
      <c r="E509" s="16"/>
      <c r="F509" s="16" t="s">
        <v>23</v>
      </c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 t="str">
        <f t="shared" ref="U509:U515" si="175">C509</f>
        <v/>
      </c>
      <c r="W509" s="14"/>
      <c r="X509" s="18"/>
      <c r="Y509" s="16">
        <v>0</v>
      </c>
      <c r="Z509" s="18">
        <f t="shared" si="166"/>
        <v>2123.4500000000044</v>
      </c>
      <c r="AA509" s="15" t="s">
        <v>23</v>
      </c>
      <c r="AB509" s="24"/>
      <c r="AC509" s="15" t="str">
        <f t="shared" si="174"/>
        <v/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 t="s">
        <v>23</v>
      </c>
      <c r="AR509" s="14"/>
      <c r="AS509" s="18"/>
      <c r="AT509" s="16">
        <v>0</v>
      </c>
      <c r="AU509" s="18">
        <f t="shared" si="168"/>
        <v>0</v>
      </c>
      <c r="AV509" s="15" t="s">
        <v>23</v>
      </c>
      <c r="AX509" s="14"/>
      <c r="AY509" s="18"/>
      <c r="AZ509" s="16">
        <v>0</v>
      </c>
      <c r="BA509" s="18">
        <f t="shared" si="169"/>
        <v>0</v>
      </c>
      <c r="BB509" s="15" t="s">
        <v>23</v>
      </c>
      <c r="BD509" s="14"/>
      <c r="BE509" s="18"/>
      <c r="BF509" s="16">
        <v>0</v>
      </c>
      <c r="BG509" s="18">
        <f t="shared" si="170"/>
        <v>0</v>
      </c>
      <c r="BH509" s="15" t="s">
        <v>23</v>
      </c>
      <c r="BJ509" s="86"/>
      <c r="BK509" s="86"/>
      <c r="BL509" s="24"/>
      <c r="BM509" s="24"/>
      <c r="BN509" s="24"/>
      <c r="BO509" s="24"/>
      <c r="BP509" s="24"/>
      <c r="BQ509" s="126"/>
    </row>
    <row r="510" spans="1:69" ht="16.8" customHeight="1" x14ac:dyDescent="0.35">
      <c r="A510" s="15"/>
      <c r="B510" s="15"/>
      <c r="C510" s="28" t="s">
        <v>63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 t="s">
        <v>23</v>
      </c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 t="s">
        <v>23</v>
      </c>
      <c r="AR510" s="14"/>
      <c r="AS510" s="18"/>
      <c r="AT510" s="16">
        <v>0</v>
      </c>
      <c r="AU510" s="18">
        <f t="shared" si="168"/>
        <v>0</v>
      </c>
      <c r="AV510" s="15" t="s">
        <v>23</v>
      </c>
      <c r="AX510" s="14"/>
      <c r="AY510" s="18"/>
      <c r="AZ510" s="16">
        <v>0</v>
      </c>
      <c r="BA510" s="18">
        <f t="shared" si="169"/>
        <v>0</v>
      </c>
      <c r="BB510" s="15" t="s">
        <v>23</v>
      </c>
      <c r="BD510" s="14"/>
      <c r="BE510" s="18"/>
      <c r="BF510" s="16">
        <v>0</v>
      </c>
      <c r="BG510" s="18">
        <f t="shared" si="170"/>
        <v>0</v>
      </c>
      <c r="BH510" s="15" t="s">
        <v>23</v>
      </c>
      <c r="BJ510" s="86"/>
      <c r="BK510" s="86"/>
      <c r="BL510" s="24"/>
      <c r="BM510" s="24"/>
      <c r="BN510" s="24"/>
      <c r="BO510" s="24"/>
      <c r="BP510" s="24"/>
      <c r="BQ510" s="126"/>
    </row>
    <row r="511" spans="1:69" ht="16.8" customHeight="1" x14ac:dyDescent="0.35">
      <c r="A511" s="15"/>
      <c r="B511" s="15"/>
      <c r="C511" s="15" t="s">
        <v>64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 t="s">
        <v>23</v>
      </c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 t="s">
        <v>23</v>
      </c>
      <c r="AR511" s="14"/>
      <c r="AS511" s="18"/>
      <c r="AT511" s="16">
        <v>0</v>
      </c>
      <c r="AU511" s="18">
        <f t="shared" si="168"/>
        <v>0</v>
      </c>
      <c r="AV511" s="15" t="s">
        <v>23</v>
      </c>
      <c r="AX511" s="14"/>
      <c r="AY511" s="18"/>
      <c r="AZ511" s="16">
        <v>0</v>
      </c>
      <c r="BA511" s="18">
        <f t="shared" si="169"/>
        <v>0</v>
      </c>
      <c r="BB511" s="15" t="s">
        <v>23</v>
      </c>
      <c r="BD511" s="14"/>
      <c r="BE511" s="18"/>
      <c r="BF511" s="16">
        <v>0</v>
      </c>
      <c r="BG511" s="18">
        <f t="shared" si="170"/>
        <v>0</v>
      </c>
      <c r="BH511" s="15" t="s">
        <v>23</v>
      </c>
      <c r="BJ511" s="86"/>
      <c r="BK511" s="86"/>
      <c r="BL511" s="24" t="s">
        <v>23</v>
      </c>
      <c r="BM511" s="24"/>
      <c r="BN511" s="24"/>
      <c r="BO511" s="24"/>
      <c r="BP511" s="24"/>
      <c r="BQ511" s="126"/>
    </row>
    <row r="512" spans="1:69" ht="16.8" customHeight="1" x14ac:dyDescent="0.35">
      <c r="A512" s="15"/>
      <c r="B512" s="15"/>
      <c r="C512" s="15" t="s">
        <v>51</v>
      </c>
      <c r="D512" s="16"/>
      <c r="E512" s="16"/>
      <c r="F512" s="16"/>
      <c r="G512" s="16">
        <v>0</v>
      </c>
      <c r="H512" s="16"/>
      <c r="I512" s="4"/>
      <c r="J512" s="14"/>
      <c r="K512" s="17" t="s">
        <v>65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 t="s">
        <v>23</v>
      </c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 t="s">
        <v>23</v>
      </c>
      <c r="AR512" s="14"/>
      <c r="AS512" s="18"/>
      <c r="AT512" s="16">
        <v>0</v>
      </c>
      <c r="AU512" s="18">
        <f t="shared" si="168"/>
        <v>0</v>
      </c>
      <c r="AV512" s="15" t="s">
        <v>23</v>
      </c>
      <c r="AX512" s="14"/>
      <c r="AY512" s="18"/>
      <c r="AZ512" s="16">
        <v>0</v>
      </c>
      <c r="BA512" s="18">
        <f t="shared" si="169"/>
        <v>0</v>
      </c>
      <c r="BB512" s="15" t="s">
        <v>23</v>
      </c>
      <c r="BD512" s="14"/>
      <c r="BE512" s="18"/>
      <c r="BF512" s="16">
        <v>0</v>
      </c>
      <c r="BG512" s="18">
        <f t="shared" si="170"/>
        <v>0</v>
      </c>
      <c r="BH512" s="15" t="s">
        <v>23</v>
      </c>
      <c r="BJ512" s="86"/>
      <c r="BK512" s="86"/>
      <c r="BL512" s="24"/>
      <c r="BM512" s="24"/>
      <c r="BN512" s="24"/>
      <c r="BO512" s="24"/>
      <c r="BP512" s="24"/>
      <c r="BQ512" s="126"/>
    </row>
    <row r="513" spans="1:69" ht="16.8" customHeight="1" x14ac:dyDescent="0.35">
      <c r="A513" s="15"/>
      <c r="B513" s="15"/>
      <c r="C513" s="28" t="s">
        <v>66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 t="s">
        <v>23</v>
      </c>
      <c r="L513" s="16"/>
      <c r="M513" s="16"/>
      <c r="N513" s="16" t="s">
        <v>67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 t="s">
        <v>23</v>
      </c>
      <c r="AR513" s="14"/>
      <c r="AS513" s="18"/>
      <c r="AT513" s="16"/>
      <c r="AU513" s="18">
        <f t="shared" si="168"/>
        <v>0</v>
      </c>
      <c r="AV513" s="15" t="s">
        <v>23</v>
      </c>
      <c r="AX513" s="14"/>
      <c r="AY513" s="18"/>
      <c r="AZ513" s="16"/>
      <c r="BA513" s="18">
        <f t="shared" si="169"/>
        <v>0</v>
      </c>
      <c r="BB513" s="15" t="s">
        <v>23</v>
      </c>
      <c r="BD513" s="14"/>
      <c r="BE513" s="18"/>
      <c r="BF513" s="16"/>
      <c r="BG513" s="18">
        <f t="shared" si="170"/>
        <v>0</v>
      </c>
      <c r="BH513" s="15" t="s">
        <v>23</v>
      </c>
      <c r="BJ513" s="86"/>
      <c r="BK513" s="86"/>
      <c r="BL513" s="24"/>
      <c r="BM513" s="24"/>
      <c r="BN513" s="24"/>
      <c r="BO513" s="24"/>
      <c r="BP513" s="24"/>
      <c r="BQ513" s="126"/>
    </row>
    <row r="514" spans="1:69" ht="16.8" customHeight="1" x14ac:dyDescent="0.35">
      <c r="A514" s="15"/>
      <c r="B514" s="66"/>
      <c r="C514" s="15" t="s">
        <v>149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 t="s">
        <v>23</v>
      </c>
      <c r="L514" s="16"/>
      <c r="M514" s="16">
        <v>0</v>
      </c>
      <c r="N514" s="16" t="s">
        <v>69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 t="s">
        <v>23</v>
      </c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 t="s">
        <v>23</v>
      </c>
      <c r="AR514" s="14"/>
      <c r="AS514" s="18"/>
      <c r="AT514" s="16">
        <v>0</v>
      </c>
      <c r="AU514" s="18">
        <f t="shared" si="168"/>
        <v>0</v>
      </c>
      <c r="AV514" s="15" t="s">
        <v>23</v>
      </c>
      <c r="AX514" s="14"/>
      <c r="AY514" s="18"/>
      <c r="AZ514" s="16">
        <v>0</v>
      </c>
      <c r="BA514" s="18">
        <f t="shared" si="169"/>
        <v>0</v>
      </c>
      <c r="BB514" s="15" t="s">
        <v>23</v>
      </c>
      <c r="BD514" s="14"/>
      <c r="BE514" s="18"/>
      <c r="BF514" s="16">
        <v>0</v>
      </c>
      <c r="BG514" s="18">
        <f t="shared" si="170"/>
        <v>0</v>
      </c>
      <c r="BH514" s="15" t="s">
        <v>23</v>
      </c>
      <c r="BJ514" s="86"/>
      <c r="BK514" s="86"/>
      <c r="BL514" s="24"/>
      <c r="BM514" s="24"/>
      <c r="BN514" s="24"/>
      <c r="BO514" s="24"/>
      <c r="BP514" s="24"/>
      <c r="BQ514" s="126"/>
    </row>
    <row r="515" spans="1:69" ht="16.8" customHeight="1" x14ac:dyDescent="0.35">
      <c r="A515" s="15"/>
      <c r="B515" s="15"/>
      <c r="C515" s="15" t="s">
        <v>151</v>
      </c>
      <c r="D515" s="16"/>
      <c r="E515" s="16">
        <v>0</v>
      </c>
      <c r="F515" s="16"/>
      <c r="G515" s="16">
        <v>0</v>
      </c>
      <c r="H515" s="16"/>
      <c r="I515" s="4"/>
      <c r="J515" s="14" t="s">
        <v>23</v>
      </c>
      <c r="K515" s="17" t="s">
        <v>23</v>
      </c>
      <c r="L515" s="16"/>
      <c r="M515" s="16">
        <v>0</v>
      </c>
      <c r="N515" s="16" t="s">
        <v>71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 t="s">
        <v>23</v>
      </c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 t="s">
        <v>23</v>
      </c>
      <c r="AR515" s="14"/>
      <c r="AS515" s="18"/>
      <c r="AT515" s="16">
        <v>0</v>
      </c>
      <c r="AU515" s="18">
        <f t="shared" si="168"/>
        <v>0</v>
      </c>
      <c r="AV515" s="15" t="s">
        <v>23</v>
      </c>
      <c r="AX515" s="14"/>
      <c r="AY515" s="18"/>
      <c r="AZ515" s="16">
        <v>0</v>
      </c>
      <c r="BA515" s="18">
        <f t="shared" si="169"/>
        <v>0</v>
      </c>
      <c r="BB515" s="15" t="s">
        <v>23</v>
      </c>
      <c r="BD515" s="14"/>
      <c r="BE515" s="18"/>
      <c r="BF515" s="16">
        <v>0</v>
      </c>
      <c r="BG515" s="18">
        <f t="shared" si="170"/>
        <v>0</v>
      </c>
      <c r="BH515" s="15" t="s">
        <v>23</v>
      </c>
      <c r="BJ515" s="86"/>
      <c r="BK515" s="86"/>
      <c r="BL515" s="24"/>
      <c r="BM515" s="24"/>
      <c r="BN515" s="24"/>
      <c r="BO515" s="24"/>
      <c r="BP515" s="24"/>
      <c r="BQ515" s="126"/>
    </row>
    <row r="516" spans="1:69" ht="16.8" customHeight="1" x14ac:dyDescent="0.35">
      <c r="A516" s="15"/>
      <c r="B516" s="15"/>
      <c r="C516" s="15" t="s">
        <v>153</v>
      </c>
      <c r="D516" s="16" t="s">
        <v>23</v>
      </c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73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6"/>
    </row>
    <row r="517" spans="1:69" ht="16.8" customHeight="1" x14ac:dyDescent="0.35">
      <c r="A517" s="15"/>
      <c r="B517" s="15"/>
      <c r="C517" s="15" t="s">
        <v>154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75</v>
      </c>
      <c r="L517" s="3">
        <f>SUM(L490:L516)</f>
        <v>26576.899999999998</v>
      </c>
      <c r="M517" s="3">
        <f>SUM(M490:M516)</f>
        <v>3818.66</v>
      </c>
      <c r="N517" s="16" t="s">
        <v>76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 t="s">
        <v>23</v>
      </c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 t="s">
        <v>23</v>
      </c>
      <c r="AR517" s="14"/>
      <c r="AS517" s="18"/>
      <c r="AT517" s="16">
        <v>0</v>
      </c>
      <c r="AU517" s="18">
        <f t="shared" si="168"/>
        <v>0</v>
      </c>
      <c r="AV517" s="15" t="s">
        <v>23</v>
      </c>
      <c r="AX517" s="14"/>
      <c r="AY517" s="18"/>
      <c r="AZ517" s="16">
        <v>0</v>
      </c>
      <c r="BA517" s="18">
        <f t="shared" si="169"/>
        <v>0</v>
      </c>
      <c r="BB517" s="15" t="s">
        <v>23</v>
      </c>
      <c r="BD517" s="14"/>
      <c r="BE517" s="18"/>
      <c r="BF517" s="16">
        <v>0</v>
      </c>
      <c r="BG517" s="18">
        <f t="shared" si="170"/>
        <v>0</v>
      </c>
      <c r="BH517" s="15" t="s">
        <v>23</v>
      </c>
      <c r="BJ517" s="86"/>
      <c r="BK517" s="86"/>
      <c r="BL517" s="24"/>
      <c r="BM517" s="24"/>
      <c r="BN517" s="24"/>
      <c r="BO517" s="24"/>
      <c r="BP517" s="24"/>
      <c r="BQ517" s="126"/>
    </row>
    <row r="518" spans="1:69" ht="16.8" customHeight="1" x14ac:dyDescent="0.35">
      <c r="A518" s="15"/>
      <c r="B518" s="15"/>
      <c r="C518" s="15" t="s">
        <v>77</v>
      </c>
      <c r="D518" s="16"/>
      <c r="E518" s="16"/>
      <c r="F518" s="16"/>
      <c r="G518" s="16">
        <v>0</v>
      </c>
      <c r="H518" s="16"/>
      <c r="I518" s="4"/>
      <c r="J518" s="14"/>
      <c r="K518" s="6" t="s">
        <v>33</v>
      </c>
      <c r="L518" s="3">
        <f>L458</f>
        <v>404691.15999999992</v>
      </c>
      <c r="M518" s="3">
        <f>M458</f>
        <v>402602.55999999994</v>
      </c>
      <c r="N518" s="16" t="s">
        <v>78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 t="s">
        <v>23</v>
      </c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 t="s">
        <v>23</v>
      </c>
      <c r="AR518" s="14"/>
      <c r="AS518" s="18"/>
      <c r="AT518" s="16">
        <v>0</v>
      </c>
      <c r="AU518" s="18">
        <f t="shared" si="168"/>
        <v>0</v>
      </c>
      <c r="AV518" s="15" t="s">
        <v>23</v>
      </c>
      <c r="AX518" s="14"/>
      <c r="AY518" s="18"/>
      <c r="AZ518" s="16">
        <v>0</v>
      </c>
      <c r="BA518" s="18">
        <f t="shared" si="169"/>
        <v>0</v>
      </c>
      <c r="BB518" s="15" t="s">
        <v>23</v>
      </c>
      <c r="BD518" s="14"/>
      <c r="BE518" s="18"/>
      <c r="BF518" s="16">
        <v>0</v>
      </c>
      <c r="BG518" s="18">
        <f t="shared" si="170"/>
        <v>0</v>
      </c>
      <c r="BH518" s="15" t="s">
        <v>23</v>
      </c>
      <c r="BJ518" s="86"/>
      <c r="BK518" s="86"/>
      <c r="BL518" s="24"/>
      <c r="BM518" s="24"/>
      <c r="BN518" s="24"/>
      <c r="BO518" s="24"/>
      <c r="BP518" s="24"/>
      <c r="BQ518" s="126"/>
    </row>
    <row r="519" spans="1:69" ht="16.8" customHeight="1" thickBot="1" x14ac:dyDescent="0.4">
      <c r="A519" s="15"/>
      <c r="B519" s="15"/>
      <c r="C519" s="15" t="s">
        <v>79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80</v>
      </c>
      <c r="L519" s="3">
        <f>L517+L518</f>
        <v>431268.05999999994</v>
      </c>
      <c r="M519" s="3">
        <f>M517+M518</f>
        <v>406421.21999999991</v>
      </c>
      <c r="N519" s="16" t="s">
        <v>81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 t="s">
        <v>23</v>
      </c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6"/>
    </row>
    <row r="520" spans="1:69" ht="16.8" customHeight="1" thickTop="1" thickBot="1" x14ac:dyDescent="0.4">
      <c r="A520" s="15"/>
      <c r="B520" s="15"/>
      <c r="C520" s="15" t="s">
        <v>82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83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 t="s">
        <v>23</v>
      </c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 t="s">
        <v>23</v>
      </c>
      <c r="AR520" s="14"/>
      <c r="AS520" s="18"/>
      <c r="AT520" s="16">
        <v>0</v>
      </c>
      <c r="AU520" s="18">
        <f t="shared" si="168"/>
        <v>0</v>
      </c>
      <c r="AV520" s="15" t="s">
        <v>23</v>
      </c>
      <c r="AX520" s="14"/>
      <c r="AY520" s="18"/>
      <c r="AZ520" s="16">
        <v>0</v>
      </c>
      <c r="BA520" s="18">
        <f t="shared" si="169"/>
        <v>0</v>
      </c>
      <c r="BB520" s="15" t="s">
        <v>23</v>
      </c>
      <c r="BD520" s="14"/>
      <c r="BE520" s="18"/>
      <c r="BF520" s="16">
        <v>0</v>
      </c>
      <c r="BG520" s="18">
        <f t="shared" si="170"/>
        <v>0</v>
      </c>
      <c r="BH520" s="15" t="s">
        <v>23</v>
      </c>
      <c r="BJ520" s="86"/>
      <c r="BK520" s="86"/>
      <c r="BL520" s="24"/>
      <c r="BM520" s="24"/>
      <c r="BN520" s="24"/>
      <c r="BO520" s="24"/>
      <c r="BP520" s="24"/>
      <c r="BQ520" s="126"/>
    </row>
    <row r="521" spans="1:69" ht="16.8" customHeight="1" thickTop="1" thickBot="1" x14ac:dyDescent="0.4">
      <c r="A521" s="15"/>
      <c r="B521" s="15"/>
      <c r="C521" s="15" t="s">
        <v>84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85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 t="s">
        <v>23</v>
      </c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 t="s">
        <v>23</v>
      </c>
      <c r="AR521" s="14"/>
      <c r="AS521" s="18"/>
      <c r="AT521" s="16">
        <v>0</v>
      </c>
      <c r="AU521" s="18">
        <f t="shared" si="168"/>
        <v>0</v>
      </c>
      <c r="AV521" s="15" t="s">
        <v>23</v>
      </c>
      <c r="AX521" s="14"/>
      <c r="AY521" s="18"/>
      <c r="AZ521" s="16">
        <v>0</v>
      </c>
      <c r="BA521" s="18">
        <f t="shared" si="169"/>
        <v>0</v>
      </c>
      <c r="BB521" s="15" t="s">
        <v>23</v>
      </c>
      <c r="BD521" s="14"/>
      <c r="BE521" s="18"/>
      <c r="BF521" s="16">
        <v>0</v>
      </c>
      <c r="BG521" s="18">
        <f t="shared" si="170"/>
        <v>0</v>
      </c>
      <c r="BH521" s="15" t="s">
        <v>23</v>
      </c>
      <c r="BJ521" s="86"/>
      <c r="BK521" s="86"/>
      <c r="BL521" s="24"/>
      <c r="BM521" s="24"/>
      <c r="BN521" s="24"/>
      <c r="BO521" s="24"/>
      <c r="BP521" s="24"/>
      <c r="BQ521" s="126"/>
    </row>
    <row r="522" spans="1:69" ht="16.8" customHeight="1" thickTop="1" x14ac:dyDescent="0.35">
      <c r="A522" s="15"/>
      <c r="B522" s="15"/>
      <c r="C522" s="15" t="s">
        <v>86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87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 t="s">
        <v>23</v>
      </c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 t="s">
        <v>23</v>
      </c>
      <c r="AR522" s="14"/>
      <c r="AS522" s="18"/>
      <c r="AT522" s="16">
        <v>0</v>
      </c>
      <c r="AU522" s="18">
        <f t="shared" si="168"/>
        <v>0</v>
      </c>
      <c r="AV522" s="15" t="s">
        <v>23</v>
      </c>
      <c r="AX522" s="14"/>
      <c r="AY522" s="18"/>
      <c r="AZ522" s="16">
        <v>0</v>
      </c>
      <c r="BA522" s="18">
        <f t="shared" si="169"/>
        <v>0</v>
      </c>
      <c r="BB522" s="15" t="s">
        <v>23</v>
      </c>
      <c r="BD522" s="14"/>
      <c r="BE522" s="18"/>
      <c r="BF522" s="16">
        <v>0</v>
      </c>
      <c r="BG522" s="18">
        <f t="shared" si="170"/>
        <v>0</v>
      </c>
      <c r="BH522" s="15" t="s">
        <v>23</v>
      </c>
      <c r="BJ522" s="86"/>
      <c r="BK522" s="86"/>
      <c r="BL522" s="24"/>
      <c r="BM522" s="24"/>
      <c r="BN522" s="24"/>
      <c r="BO522" s="24"/>
      <c r="BP522" s="24"/>
      <c r="BQ522" s="126"/>
    </row>
    <row r="523" spans="1:69" ht="16.8" customHeight="1" x14ac:dyDescent="0.35">
      <c r="A523" s="15"/>
      <c r="B523" s="15"/>
      <c r="C523" s="15" t="s">
        <v>88</v>
      </c>
      <c r="D523" s="16"/>
      <c r="E523" s="16"/>
      <c r="F523" s="16"/>
      <c r="G523" s="16">
        <v>0</v>
      </c>
      <c r="H523" s="16"/>
      <c r="I523" s="4"/>
      <c r="J523" s="14"/>
      <c r="K523" s="6" t="s">
        <v>89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79">(X523-Y523)+Z522</f>
        <v>2123.4500000000044</v>
      </c>
      <c r="AA523" s="15" t="s">
        <v>23</v>
      </c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 t="s">
        <v>23</v>
      </c>
      <c r="AR523" s="14"/>
      <c r="AS523" s="18"/>
      <c r="AT523" s="16">
        <v>0</v>
      </c>
      <c r="AU523" s="18">
        <f t="shared" ref="AU523:AU554" si="181">(AS523-AT523)+AU522</f>
        <v>0</v>
      </c>
      <c r="AV523" s="15" t="s">
        <v>23</v>
      </c>
      <c r="AX523" s="14"/>
      <c r="AY523" s="18"/>
      <c r="AZ523" s="16">
        <v>0</v>
      </c>
      <c r="BA523" s="18">
        <f t="shared" ref="BA523:BA554" si="182">(AY523-AZ523)+BA522</f>
        <v>0</v>
      </c>
      <c r="BB523" s="15" t="s">
        <v>23</v>
      </c>
      <c r="BD523" s="14"/>
      <c r="BE523" s="18"/>
      <c r="BF523" s="16">
        <v>0</v>
      </c>
      <c r="BG523" s="18">
        <f t="shared" ref="BG523:BG554" si="183">(BE523-BF523)+BG522</f>
        <v>0</v>
      </c>
      <c r="BH523" s="15" t="s">
        <v>23</v>
      </c>
      <c r="BJ523" s="86"/>
      <c r="BK523" s="86"/>
      <c r="BL523" s="24"/>
      <c r="BM523" s="24"/>
      <c r="BN523" s="24"/>
      <c r="BO523" s="24"/>
      <c r="BP523" s="24"/>
      <c r="BQ523" s="126"/>
    </row>
    <row r="524" spans="1:69" ht="16.8" customHeight="1" x14ac:dyDescent="0.35">
      <c r="A524" s="15"/>
      <c r="B524" s="15"/>
      <c r="C524" s="15" t="s">
        <v>90</v>
      </c>
      <c r="D524" s="16"/>
      <c r="E524" s="16"/>
      <c r="F524" s="16"/>
      <c r="G524" s="16">
        <v>0</v>
      </c>
      <c r="H524" s="16"/>
      <c r="I524" s="4"/>
      <c r="J524" s="14"/>
      <c r="K524" s="6" t="s">
        <v>91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 t="s">
        <v>23</v>
      </c>
      <c r="W524" s="14"/>
      <c r="X524" s="18"/>
      <c r="Y524" s="16">
        <v>0</v>
      </c>
      <c r="Z524" s="18">
        <f t="shared" si="179"/>
        <v>2123.4500000000044</v>
      </c>
      <c r="AA524" s="15" t="s">
        <v>23</v>
      </c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 t="s">
        <v>23</v>
      </c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 t="s">
        <v>23</v>
      </c>
      <c r="AR524" s="14"/>
      <c r="AS524" s="18"/>
      <c r="AT524" s="16">
        <v>0</v>
      </c>
      <c r="AU524" s="18">
        <f t="shared" si="181"/>
        <v>0</v>
      </c>
      <c r="AV524" s="15" t="s">
        <v>23</v>
      </c>
      <c r="AX524" s="14"/>
      <c r="AY524" s="18"/>
      <c r="AZ524" s="16">
        <v>0</v>
      </c>
      <c r="BA524" s="18">
        <f t="shared" si="182"/>
        <v>0</v>
      </c>
      <c r="BB524" s="15" t="s">
        <v>23</v>
      </c>
      <c r="BD524" s="14"/>
      <c r="BE524" s="18"/>
      <c r="BF524" s="16">
        <v>0</v>
      </c>
      <c r="BG524" s="18">
        <f t="shared" si="183"/>
        <v>0</v>
      </c>
      <c r="BH524" s="15" t="s">
        <v>23</v>
      </c>
      <c r="BJ524" s="86"/>
      <c r="BK524" s="86"/>
      <c r="BL524" s="24"/>
      <c r="BM524" s="24"/>
      <c r="BN524" s="24"/>
      <c r="BO524" s="24"/>
      <c r="BP524" s="24"/>
      <c r="BQ524" s="126"/>
    </row>
    <row r="525" spans="1:69" ht="16.8" customHeight="1" x14ac:dyDescent="0.35">
      <c r="A525" s="15"/>
      <c r="B525" s="15"/>
      <c r="C525" s="15" t="s">
        <v>92</v>
      </c>
      <c r="D525" s="16"/>
      <c r="E525" s="16"/>
      <c r="F525" s="16"/>
      <c r="G525" s="16">
        <v>0</v>
      </c>
      <c r="H525" s="16"/>
      <c r="I525" s="4"/>
      <c r="J525" s="14"/>
      <c r="K525" s="6" t="s">
        <v>93</v>
      </c>
      <c r="L525" s="3"/>
      <c r="M525" s="46" t="s">
        <v>94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 t="s">
        <v>23</v>
      </c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 t="s">
        <v>23</v>
      </c>
      <c r="AR525" s="14"/>
      <c r="AS525" s="18"/>
      <c r="AT525" s="16">
        <v>0</v>
      </c>
      <c r="AU525" s="18">
        <f t="shared" si="181"/>
        <v>0</v>
      </c>
      <c r="AV525" s="15" t="s">
        <v>23</v>
      </c>
      <c r="AX525" s="14"/>
      <c r="AY525" s="18"/>
      <c r="AZ525" s="16">
        <v>0</v>
      </c>
      <c r="BA525" s="18">
        <f t="shared" si="182"/>
        <v>0</v>
      </c>
      <c r="BB525" s="15" t="s">
        <v>23</v>
      </c>
      <c r="BD525" s="14"/>
      <c r="BE525" s="18"/>
      <c r="BF525" s="16">
        <v>0</v>
      </c>
      <c r="BG525" s="18">
        <f t="shared" si="183"/>
        <v>0</v>
      </c>
      <c r="BH525" s="15" t="s">
        <v>23</v>
      </c>
      <c r="BJ525" s="86"/>
      <c r="BK525" s="86"/>
      <c r="BL525" s="24"/>
      <c r="BM525" s="24"/>
      <c r="BN525" s="24"/>
      <c r="BO525" s="24"/>
      <c r="BP525" s="24"/>
      <c r="BQ525" s="126"/>
    </row>
    <row r="526" spans="1:69" ht="16.8" customHeight="1" x14ac:dyDescent="0.35">
      <c r="A526" s="15"/>
      <c r="B526" s="15"/>
      <c r="C526" s="15" t="s">
        <v>95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96</v>
      </c>
      <c r="L526" s="50">
        <v>114.5</v>
      </c>
      <c r="M526" s="16" t="s">
        <v>27</v>
      </c>
      <c r="N526" s="16" t="s">
        <v>28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6"/>
    </row>
    <row r="527" spans="1:69" ht="16.8" customHeight="1" x14ac:dyDescent="0.35">
      <c r="A527" s="15"/>
      <c r="B527" s="15"/>
      <c r="C527" s="15" t="s">
        <v>97</v>
      </c>
      <c r="D527" s="16"/>
      <c r="E527" s="16"/>
      <c r="F527" s="16"/>
      <c r="G527" s="16">
        <v>0</v>
      </c>
      <c r="H527" s="16"/>
      <c r="I527" s="4"/>
      <c r="J527" s="14"/>
      <c r="K527" s="16" t="s">
        <v>254</v>
      </c>
      <c r="L527" s="16">
        <v>-0.02</v>
      </c>
      <c r="M527" s="30" t="s">
        <v>99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6"/>
    </row>
    <row r="528" spans="1:69" ht="16.8" customHeight="1" x14ac:dyDescent="0.35">
      <c r="A528" s="15"/>
      <c r="B528" s="15"/>
      <c r="C528" s="15" t="s">
        <v>100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 t="s">
        <v>23</v>
      </c>
      <c r="N528" s="73">
        <v>0</v>
      </c>
      <c r="O528" s="16"/>
      <c r="P528" s="18" t="s">
        <v>23</v>
      </c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 t="s">
        <v>23</v>
      </c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 t="s">
        <v>23</v>
      </c>
      <c r="AR528" s="14"/>
      <c r="AS528" s="18"/>
      <c r="AT528" s="16">
        <v>0</v>
      </c>
      <c r="AU528" s="18">
        <f t="shared" si="181"/>
        <v>0</v>
      </c>
      <c r="AV528" s="15" t="s">
        <v>23</v>
      </c>
      <c r="AX528" s="14"/>
      <c r="AY528" s="18"/>
      <c r="AZ528" s="16">
        <v>0</v>
      </c>
      <c r="BA528" s="18">
        <f t="shared" si="182"/>
        <v>0</v>
      </c>
      <c r="BB528" s="15" t="s">
        <v>23</v>
      </c>
      <c r="BD528" s="14"/>
      <c r="BE528" s="18"/>
      <c r="BF528" s="16">
        <v>0</v>
      </c>
      <c r="BG528" s="18">
        <f t="shared" si="183"/>
        <v>0</v>
      </c>
      <c r="BH528" s="15" t="s">
        <v>23</v>
      </c>
      <c r="BJ528" s="86"/>
      <c r="BK528" s="86"/>
      <c r="BL528" s="24"/>
      <c r="BM528" s="24"/>
      <c r="BN528" s="24"/>
      <c r="BO528" s="24"/>
      <c r="BP528" s="24"/>
      <c r="BQ528" s="126"/>
    </row>
    <row r="529" spans="1:69" ht="16.8" customHeight="1" x14ac:dyDescent="0.35">
      <c r="A529" s="15"/>
      <c r="B529" s="15"/>
      <c r="C529" s="64" t="s">
        <v>157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 t="s">
        <v>23</v>
      </c>
      <c r="L529" s="73">
        <v>0</v>
      </c>
      <c r="M529" s="16" t="s">
        <v>247</v>
      </c>
      <c r="N529" s="16">
        <v>658</v>
      </c>
      <c r="O529" s="16" t="s">
        <v>23</v>
      </c>
      <c r="P529" s="18" t="s">
        <v>23</v>
      </c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6"/>
    </row>
    <row r="530" spans="1:69" ht="16.8" customHeight="1" x14ac:dyDescent="0.35">
      <c r="A530" s="15"/>
      <c r="B530" s="15"/>
      <c r="C530" s="15" t="s">
        <v>104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215</v>
      </c>
      <c r="L530" s="73">
        <v>204</v>
      </c>
      <c r="M530" s="30" t="s">
        <v>23</v>
      </c>
      <c r="N530" s="30">
        <v>0</v>
      </c>
      <c r="O530" s="16" t="s">
        <v>23</v>
      </c>
      <c r="P530" s="18" t="s">
        <v>23</v>
      </c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195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6"/>
    </row>
    <row r="531" spans="1:69" ht="16.8" customHeight="1" x14ac:dyDescent="0.35">
      <c r="A531" s="15"/>
      <c r="B531" s="15"/>
      <c r="C531" s="47" t="s">
        <v>158</v>
      </c>
      <c r="D531" s="16"/>
      <c r="E531" s="16"/>
      <c r="F531" s="1">
        <v>10223.94</v>
      </c>
      <c r="G531" s="16">
        <v>0</v>
      </c>
      <c r="H531" s="16"/>
      <c r="I531" s="4" t="s">
        <v>23</v>
      </c>
      <c r="J531" s="14"/>
      <c r="K531" s="30" t="s">
        <v>114</v>
      </c>
      <c r="L531" s="16">
        <v>100</v>
      </c>
      <c r="M531" s="16" t="s">
        <v>23</v>
      </c>
      <c r="N531" s="16">
        <v>0</v>
      </c>
      <c r="O531" s="16" t="s">
        <v>23</v>
      </c>
      <c r="P531" s="18" t="s">
        <v>23</v>
      </c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 t="s">
        <v>23</v>
      </c>
      <c r="AB531" s="24"/>
      <c r="AC531" s="64" t="s">
        <v>159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 t="s">
        <v>23</v>
      </c>
      <c r="AR531" s="14"/>
      <c r="AS531" s="18"/>
      <c r="AT531" s="16">
        <v>0</v>
      </c>
      <c r="AU531" s="18">
        <f t="shared" si="181"/>
        <v>0</v>
      </c>
      <c r="AV531" s="15" t="s">
        <v>23</v>
      </c>
      <c r="AX531" s="14"/>
      <c r="AY531" s="18"/>
      <c r="AZ531" s="16">
        <v>0</v>
      </c>
      <c r="BA531" s="18">
        <f t="shared" si="182"/>
        <v>0</v>
      </c>
      <c r="BB531" s="15" t="s">
        <v>23</v>
      </c>
      <c r="BD531" s="14"/>
      <c r="BE531" s="18"/>
      <c r="BF531" s="16">
        <v>0</v>
      </c>
      <c r="BG531" s="18">
        <f t="shared" si="183"/>
        <v>0</v>
      </c>
      <c r="BH531" s="15" t="s">
        <v>23</v>
      </c>
      <c r="BJ531" s="86"/>
      <c r="BK531" s="86"/>
      <c r="BL531" s="24"/>
      <c r="BM531" s="24"/>
      <c r="BN531" s="24"/>
      <c r="BO531" s="24"/>
      <c r="BP531" s="24"/>
      <c r="BQ531" s="126"/>
    </row>
    <row r="532" spans="1:69" ht="16.8" customHeight="1" x14ac:dyDescent="0.35">
      <c r="A532" s="15"/>
      <c r="B532" s="15"/>
      <c r="C532" s="15" t="s">
        <v>108</v>
      </c>
      <c r="D532" s="16"/>
      <c r="E532" s="16"/>
      <c r="F532" s="16"/>
      <c r="G532" s="16">
        <v>0</v>
      </c>
      <c r="H532" s="16"/>
      <c r="I532" s="4" t="s">
        <v>23</v>
      </c>
      <c r="J532" s="14"/>
      <c r="K532" s="3" t="s">
        <v>116</v>
      </c>
      <c r="L532" s="16">
        <v>100</v>
      </c>
      <c r="M532" s="50" t="s">
        <v>255</v>
      </c>
      <c r="N532" s="50">
        <v>265</v>
      </c>
      <c r="O532" s="16" t="s">
        <v>23</v>
      </c>
      <c r="P532" s="18" t="s">
        <v>23</v>
      </c>
      <c r="Q532" s="14"/>
      <c r="R532" s="18"/>
      <c r="S532" s="16">
        <f>G532</f>
        <v>0</v>
      </c>
      <c r="T532" s="18">
        <f t="shared" si="178"/>
        <v>60193.389999999992</v>
      </c>
      <c r="U532" s="15" t="s">
        <v>110</v>
      </c>
      <c r="W532" s="14"/>
      <c r="X532" s="18"/>
      <c r="Y532" s="16">
        <v>0</v>
      </c>
      <c r="Z532" s="18">
        <f t="shared" si="179"/>
        <v>2123.4500000000044</v>
      </c>
      <c r="AA532" s="15" t="s">
        <v>23</v>
      </c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 t="s">
        <v>23</v>
      </c>
      <c r="AR532" s="14"/>
      <c r="AS532" s="18">
        <v>0</v>
      </c>
      <c r="AT532" s="16">
        <v>0</v>
      </c>
      <c r="AU532" s="18">
        <f t="shared" si="181"/>
        <v>0</v>
      </c>
      <c r="AV532" s="15" t="s">
        <v>23</v>
      </c>
      <c r="AX532" s="14"/>
      <c r="AY532" s="18">
        <v>0</v>
      </c>
      <c r="AZ532" s="16">
        <v>0</v>
      </c>
      <c r="BA532" s="18">
        <f t="shared" si="182"/>
        <v>0</v>
      </c>
      <c r="BB532" s="15" t="s">
        <v>23</v>
      </c>
      <c r="BD532" s="14"/>
      <c r="BE532" s="18">
        <v>0</v>
      </c>
      <c r="BF532" s="16">
        <v>0</v>
      </c>
      <c r="BG532" s="18">
        <f t="shared" si="183"/>
        <v>0</v>
      </c>
      <c r="BH532" s="15" t="s">
        <v>23</v>
      </c>
      <c r="BJ532" s="86"/>
      <c r="BK532" s="86"/>
      <c r="BL532" s="24"/>
      <c r="BM532" s="24"/>
      <c r="BN532" s="24"/>
      <c r="BO532" s="24"/>
      <c r="BP532" s="24"/>
      <c r="BQ532" s="126"/>
    </row>
    <row r="533" spans="1:69" ht="16.8" customHeight="1" x14ac:dyDescent="0.35">
      <c r="A533" s="15"/>
      <c r="B533" s="15"/>
      <c r="C533" s="15" t="s">
        <v>111</v>
      </c>
      <c r="D533" s="16"/>
      <c r="E533" s="16"/>
      <c r="F533" s="16">
        <v>0</v>
      </c>
      <c r="G533" s="16">
        <v>0</v>
      </c>
      <c r="H533" s="16"/>
      <c r="I533" s="4" t="s">
        <v>23</v>
      </c>
      <c r="J533" s="14"/>
      <c r="K533" s="16" t="s">
        <v>23</v>
      </c>
      <c r="L533" s="16">
        <v>0</v>
      </c>
      <c r="M533" s="16" t="s">
        <v>256</v>
      </c>
      <c r="N533" s="16">
        <v>1002.5</v>
      </c>
      <c r="O533" s="16"/>
      <c r="P533" s="18" t="s">
        <v>23</v>
      </c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 t="s">
        <v>23</v>
      </c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 t="s">
        <v>23</v>
      </c>
      <c r="AR533" s="14"/>
      <c r="AS533" s="18">
        <v>0</v>
      </c>
      <c r="AT533" s="16">
        <v>0</v>
      </c>
      <c r="AU533" s="18">
        <f t="shared" si="181"/>
        <v>0</v>
      </c>
      <c r="AV533" s="15" t="s">
        <v>23</v>
      </c>
      <c r="AX533" s="14"/>
      <c r="AY533" s="18">
        <v>0</v>
      </c>
      <c r="AZ533" s="16">
        <v>0</v>
      </c>
      <c r="BA533" s="18">
        <f t="shared" si="182"/>
        <v>0</v>
      </c>
      <c r="BB533" s="15" t="s">
        <v>23</v>
      </c>
      <c r="BD533" s="14"/>
      <c r="BE533" s="18">
        <v>0</v>
      </c>
      <c r="BF533" s="16">
        <v>0</v>
      </c>
      <c r="BG533" s="18">
        <f t="shared" si="183"/>
        <v>0</v>
      </c>
      <c r="BH533" s="15" t="s">
        <v>23</v>
      </c>
      <c r="BJ533" s="86"/>
      <c r="BK533" s="86"/>
      <c r="BL533" s="24"/>
      <c r="BM533" s="24"/>
      <c r="BN533" s="24"/>
      <c r="BO533" s="24"/>
      <c r="BP533" s="24"/>
      <c r="BQ533" s="126"/>
    </row>
    <row r="534" spans="1:69" ht="16.8" customHeight="1" x14ac:dyDescent="0.35">
      <c r="A534" s="15"/>
      <c r="B534" s="15"/>
      <c r="C534" s="15" t="s">
        <v>113</v>
      </c>
      <c r="D534" s="16"/>
      <c r="E534" s="16"/>
      <c r="F534" s="16">
        <v>0</v>
      </c>
      <c r="G534" s="16">
        <v>0</v>
      </c>
      <c r="H534" s="16"/>
      <c r="I534" s="4" t="s">
        <v>23</v>
      </c>
      <c r="J534" s="14"/>
      <c r="K534" s="16" t="s">
        <v>23</v>
      </c>
      <c r="L534" s="16">
        <v>0</v>
      </c>
      <c r="M534" s="16" t="s">
        <v>257</v>
      </c>
      <c r="N534" s="16">
        <v>338</v>
      </c>
      <c r="O534" s="16"/>
      <c r="P534" s="18" t="s">
        <v>23</v>
      </c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 t="s">
        <v>23</v>
      </c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 t="s">
        <v>23</v>
      </c>
      <c r="AR534" s="14"/>
      <c r="AS534" s="18">
        <v>0</v>
      </c>
      <c r="AT534" s="16"/>
      <c r="AU534" s="18">
        <f t="shared" si="181"/>
        <v>0</v>
      </c>
      <c r="AV534" s="15" t="s">
        <v>23</v>
      </c>
      <c r="AX534" s="14"/>
      <c r="AY534" s="18">
        <v>0</v>
      </c>
      <c r="AZ534" s="16"/>
      <c r="BA534" s="18">
        <f t="shared" si="182"/>
        <v>0</v>
      </c>
      <c r="BB534" s="15" t="s">
        <v>23</v>
      </c>
      <c r="BD534" s="14"/>
      <c r="BE534" s="18">
        <v>0</v>
      </c>
      <c r="BF534" s="16"/>
      <c r="BG534" s="18">
        <f t="shared" si="183"/>
        <v>0</v>
      </c>
      <c r="BH534" s="15" t="s">
        <v>23</v>
      </c>
      <c r="BJ534" s="86"/>
      <c r="BK534" s="86"/>
      <c r="BL534" s="24"/>
      <c r="BM534" s="24"/>
      <c r="BN534" s="24"/>
      <c r="BO534" s="24"/>
      <c r="BP534" s="24"/>
      <c r="BQ534" s="126"/>
    </row>
    <row r="535" spans="1:69" ht="16.8" customHeight="1" x14ac:dyDescent="0.35">
      <c r="A535" s="15" t="s">
        <v>23</v>
      </c>
      <c r="B535" s="15"/>
      <c r="C535" s="15" t="s">
        <v>258</v>
      </c>
      <c r="D535" s="16"/>
      <c r="E535" s="16"/>
      <c r="F535" s="16">
        <v>2442.5300000000002</v>
      </c>
      <c r="G535" s="16"/>
      <c r="H535" s="16"/>
      <c r="I535" s="4"/>
      <c r="J535" s="14"/>
      <c r="K535" s="16" t="s">
        <v>23</v>
      </c>
      <c r="L535" s="16">
        <v>0</v>
      </c>
      <c r="M535" s="16" t="s">
        <v>259</v>
      </c>
      <c r="N535" s="16">
        <v>412.5</v>
      </c>
      <c r="O535" s="16"/>
      <c r="P535" s="18" t="s">
        <v>23</v>
      </c>
      <c r="Q535" s="14"/>
      <c r="R535" s="18">
        <v>0</v>
      </c>
      <c r="S535" s="16">
        <v>0</v>
      </c>
      <c r="T535" s="18">
        <f t="shared" si="178"/>
        <v>60193.389999999992</v>
      </c>
      <c r="U535" s="15" t="s">
        <v>23</v>
      </c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 t="s">
        <v>23</v>
      </c>
      <c r="AD535" s="25"/>
      <c r="AE535" s="62" t="s">
        <v>23</v>
      </c>
      <c r="AF535" s="63" t="s">
        <v>23</v>
      </c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 t="s">
        <v>23</v>
      </c>
      <c r="AR535" s="14"/>
      <c r="AS535" s="18">
        <v>0</v>
      </c>
      <c r="AT535" s="16"/>
      <c r="AU535" s="18">
        <f t="shared" si="181"/>
        <v>0</v>
      </c>
      <c r="AV535" s="15" t="s">
        <v>23</v>
      </c>
      <c r="AX535" s="14"/>
      <c r="AY535" s="18">
        <v>0</v>
      </c>
      <c r="AZ535" s="16"/>
      <c r="BA535" s="18">
        <f t="shared" si="182"/>
        <v>0</v>
      </c>
      <c r="BB535" s="15" t="s">
        <v>23</v>
      </c>
      <c r="BD535" s="14"/>
      <c r="BE535" s="18">
        <v>0</v>
      </c>
      <c r="BF535" s="16"/>
      <c r="BG535" s="18">
        <f t="shared" si="183"/>
        <v>0</v>
      </c>
      <c r="BH535" s="15" t="s">
        <v>23</v>
      </c>
      <c r="BJ535" s="86"/>
      <c r="BK535" s="86"/>
      <c r="BL535" s="24"/>
      <c r="BM535" s="24"/>
      <c r="BN535" s="24"/>
      <c r="BO535" s="24"/>
      <c r="BP535" s="24"/>
      <c r="BQ535" s="126"/>
    </row>
    <row r="536" spans="1:69" ht="16.8" customHeight="1" x14ac:dyDescent="0.35">
      <c r="A536" s="15"/>
      <c r="B536" s="15" t="s">
        <v>23</v>
      </c>
      <c r="C536" s="15" t="s">
        <v>260</v>
      </c>
      <c r="D536" s="16"/>
      <c r="E536" s="16"/>
      <c r="F536" s="16">
        <v>0</v>
      </c>
      <c r="G536" s="16"/>
      <c r="H536" s="16">
        <v>0</v>
      </c>
      <c r="I536" s="4"/>
      <c r="J536" s="14" t="s">
        <v>23</v>
      </c>
      <c r="K536" s="16" t="s">
        <v>23</v>
      </c>
      <c r="L536" s="16">
        <v>0</v>
      </c>
      <c r="M536" s="16" t="s">
        <v>23</v>
      </c>
      <c r="N536" s="16">
        <v>0</v>
      </c>
      <c r="O536" s="16"/>
      <c r="P536" s="18" t="s">
        <v>23</v>
      </c>
      <c r="Q536" s="14"/>
      <c r="R536" s="18">
        <v>0</v>
      </c>
      <c r="S536" s="16">
        <v>0</v>
      </c>
      <c r="T536" s="18">
        <f t="shared" si="178"/>
        <v>60193.389999999992</v>
      </c>
      <c r="U536" s="15" t="s">
        <v>23</v>
      </c>
      <c r="W536" s="14"/>
      <c r="X536" s="18">
        <f>F536</f>
        <v>0</v>
      </c>
      <c r="Y536" s="16"/>
      <c r="Z536" s="18">
        <f t="shared" si="179"/>
        <v>4565.980000000005</v>
      </c>
      <c r="AA536" s="15" t="s">
        <v>23</v>
      </c>
      <c r="AB536" s="24"/>
      <c r="AC536" s="15" t="s">
        <v>23</v>
      </c>
      <c r="AD536" s="25"/>
      <c r="AE536" s="62" t="s">
        <v>23</v>
      </c>
      <c r="AF536" s="63" t="s">
        <v>23</v>
      </c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 t="s">
        <v>23</v>
      </c>
      <c r="AR536" s="14"/>
      <c r="AS536" s="18">
        <v>0</v>
      </c>
      <c r="AT536" s="16"/>
      <c r="AU536" s="18">
        <f t="shared" si="181"/>
        <v>0</v>
      </c>
      <c r="AV536" s="15" t="s">
        <v>23</v>
      </c>
      <c r="AX536" s="14"/>
      <c r="AY536" s="18">
        <v>0</v>
      </c>
      <c r="AZ536" s="16"/>
      <c r="BA536" s="18">
        <f t="shared" si="182"/>
        <v>0</v>
      </c>
      <c r="BB536" s="15" t="s">
        <v>23</v>
      </c>
      <c r="BD536" s="14"/>
      <c r="BE536" s="18">
        <v>0</v>
      </c>
      <c r="BF536" s="16"/>
      <c r="BG536" s="18">
        <f t="shared" si="183"/>
        <v>0</v>
      </c>
      <c r="BH536" s="15" t="s">
        <v>23</v>
      </c>
      <c r="BJ536" s="86"/>
      <c r="BK536" s="86"/>
      <c r="BL536" s="24"/>
      <c r="BM536" s="24"/>
      <c r="BN536" s="24"/>
      <c r="BO536" s="24"/>
      <c r="BP536" s="24"/>
      <c r="BQ536" s="126"/>
    </row>
    <row r="537" spans="1:69" ht="16.8" customHeight="1" x14ac:dyDescent="0.35">
      <c r="A537" s="15" t="s">
        <v>23</v>
      </c>
      <c r="B537" s="15"/>
      <c r="C537" s="15" t="s">
        <v>261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118</v>
      </c>
      <c r="L537" s="16">
        <v>-9</v>
      </c>
      <c r="M537" s="16" t="s">
        <v>23</v>
      </c>
      <c r="N537" s="16">
        <v>0</v>
      </c>
      <c r="O537" s="16"/>
      <c r="P537" s="18" t="s">
        <v>23</v>
      </c>
      <c r="Q537" s="14"/>
      <c r="R537" s="18">
        <v>0</v>
      </c>
      <c r="S537" s="16">
        <v>0</v>
      </c>
      <c r="T537" s="18">
        <f t="shared" si="178"/>
        <v>60193.389999999992</v>
      </c>
      <c r="U537" s="15" t="s">
        <v>23</v>
      </c>
      <c r="W537" s="14"/>
      <c r="X537" s="18">
        <f>F537</f>
        <v>2573.35</v>
      </c>
      <c r="Y537" s="16"/>
      <c r="Z537" s="18">
        <f t="shared" si="179"/>
        <v>7139.3300000000054</v>
      </c>
      <c r="AA537" s="15" t="s">
        <v>23</v>
      </c>
      <c r="AB537" s="24"/>
      <c r="AC537" s="15" t="s">
        <v>23</v>
      </c>
      <c r="AD537" s="25"/>
      <c r="AE537" s="62" t="s">
        <v>23</v>
      </c>
      <c r="AF537" s="63" t="s">
        <v>23</v>
      </c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 t="s">
        <v>23</v>
      </c>
      <c r="AR537" s="14"/>
      <c r="AS537" s="18">
        <v>0</v>
      </c>
      <c r="AT537" s="16"/>
      <c r="AU537" s="18">
        <f t="shared" si="181"/>
        <v>0</v>
      </c>
      <c r="AV537" s="15" t="s">
        <v>23</v>
      </c>
      <c r="AX537" s="14"/>
      <c r="AY537" s="18">
        <v>0</v>
      </c>
      <c r="AZ537" s="16"/>
      <c r="BA537" s="18">
        <f t="shared" si="182"/>
        <v>0</v>
      </c>
      <c r="BB537" s="15" t="s">
        <v>23</v>
      </c>
      <c r="BD537" s="14"/>
      <c r="BE537" s="18">
        <v>0</v>
      </c>
      <c r="BF537" s="16"/>
      <c r="BG537" s="18">
        <f t="shared" si="183"/>
        <v>0</v>
      </c>
      <c r="BH537" s="15" t="s">
        <v>23</v>
      </c>
      <c r="BJ537" s="86"/>
      <c r="BK537" s="86"/>
      <c r="BL537" s="24"/>
      <c r="BM537" s="24"/>
      <c r="BN537" s="24"/>
      <c r="BO537" s="24"/>
      <c r="BP537" s="24"/>
      <c r="BQ537" s="126"/>
    </row>
    <row r="538" spans="1:69" ht="16.8" customHeight="1" x14ac:dyDescent="0.35">
      <c r="A538" s="15"/>
      <c r="B538" s="15"/>
      <c r="C538" s="15" t="s">
        <v>262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69</v>
      </c>
      <c r="L538" s="51">
        <f>AI547</f>
        <v>0</v>
      </c>
      <c r="M538" s="16"/>
      <c r="N538" s="16"/>
      <c r="O538" s="16"/>
      <c r="P538" s="18" t="s">
        <v>23</v>
      </c>
      <c r="Q538" s="14"/>
      <c r="R538" s="18">
        <v>0</v>
      </c>
      <c r="S538" s="16">
        <v>0</v>
      </c>
      <c r="T538" s="18">
        <f t="shared" si="178"/>
        <v>60193.389999999992</v>
      </c>
      <c r="U538" s="15" t="s">
        <v>23</v>
      </c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 t="s">
        <v>23</v>
      </c>
      <c r="AD538" s="25"/>
      <c r="AE538" s="62" t="s">
        <v>23</v>
      </c>
      <c r="AF538" s="63" t="s">
        <v>23</v>
      </c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 t="s">
        <v>23</v>
      </c>
      <c r="AR538" s="14"/>
      <c r="AS538" s="18">
        <v>0</v>
      </c>
      <c r="AT538" s="16"/>
      <c r="AU538" s="18">
        <f t="shared" si="181"/>
        <v>0</v>
      </c>
      <c r="AV538" s="15" t="s">
        <v>23</v>
      </c>
      <c r="AX538" s="14"/>
      <c r="AY538" s="18">
        <v>0</v>
      </c>
      <c r="AZ538" s="16"/>
      <c r="BA538" s="18">
        <f t="shared" si="182"/>
        <v>0</v>
      </c>
      <c r="BB538" s="15" t="s">
        <v>23</v>
      </c>
      <c r="BD538" s="14"/>
      <c r="BE538" s="18">
        <v>0</v>
      </c>
      <c r="BF538" s="16"/>
      <c r="BG538" s="18">
        <f t="shared" si="183"/>
        <v>0</v>
      </c>
      <c r="BH538" s="15" t="s">
        <v>23</v>
      </c>
      <c r="BJ538" s="86"/>
      <c r="BK538" s="86"/>
      <c r="BL538" s="24"/>
      <c r="BM538" s="24"/>
      <c r="BN538" s="24"/>
      <c r="BO538" s="24"/>
      <c r="BP538" s="24"/>
      <c r="BQ538" s="126"/>
    </row>
    <row r="539" spans="1:69" ht="16.8" customHeight="1" x14ac:dyDescent="0.35">
      <c r="A539" s="15"/>
      <c r="B539" s="15"/>
      <c r="C539" s="68" t="s">
        <v>115</v>
      </c>
      <c r="D539" s="16"/>
      <c r="E539" s="16"/>
      <c r="F539" s="16">
        <v>0</v>
      </c>
      <c r="G539" s="16"/>
      <c r="H539" s="16"/>
      <c r="I539" s="4"/>
      <c r="J539" s="14"/>
      <c r="K539" s="17" t="s">
        <v>119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 t="s">
        <v>23</v>
      </c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 t="s">
        <v>23</v>
      </c>
      <c r="AD539" s="25"/>
      <c r="AE539" s="62" t="s">
        <v>23</v>
      </c>
      <c r="AF539" s="63" t="s">
        <v>23</v>
      </c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 t="s">
        <v>23</v>
      </c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 t="s">
        <v>23</v>
      </c>
      <c r="BD539" s="14"/>
      <c r="BE539" s="18">
        <v>0</v>
      </c>
      <c r="BF539" s="16"/>
      <c r="BG539" s="18">
        <f t="shared" si="183"/>
        <v>0</v>
      </c>
      <c r="BH539" s="15" t="s">
        <v>23</v>
      </c>
      <c r="BJ539" s="86"/>
      <c r="BK539" s="86"/>
      <c r="BL539" s="24"/>
      <c r="BM539" s="24"/>
      <c r="BN539" s="24"/>
      <c r="BO539" s="24"/>
      <c r="BP539" s="24"/>
      <c r="BQ539" s="126"/>
    </row>
    <row r="540" spans="1:69" ht="16.8" customHeight="1" x14ac:dyDescent="0.35">
      <c r="A540" s="15"/>
      <c r="B540" s="15"/>
      <c r="C540" s="15" t="s">
        <v>178</v>
      </c>
      <c r="D540" s="16"/>
      <c r="E540" s="16"/>
      <c r="F540" s="16">
        <f>'BONIFICI GENERALI '!B362+'BONIFICI CATTOLICA'!B362</f>
        <v>15943.539999999999</v>
      </c>
      <c r="G540" s="85">
        <f>F530</f>
        <v>11605.54</v>
      </c>
      <c r="H540" s="16"/>
      <c r="I540" s="4"/>
      <c r="J540" s="14"/>
      <c r="K540" s="17" t="s">
        <v>94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 t="s">
        <v>23</v>
      </c>
      <c r="W540" s="14"/>
      <c r="X540" s="18">
        <f>F540</f>
        <v>15943.539999999999</v>
      </c>
      <c r="Y540" s="16">
        <f>G540</f>
        <v>11605.54</v>
      </c>
      <c r="Z540" s="18">
        <f t="shared" si="179"/>
        <v>11477.330000000004</v>
      </c>
      <c r="AA540" s="15" t="str">
        <f>C540</f>
        <v>BONIFICI</v>
      </c>
      <c r="AB540" s="24"/>
      <c r="AC540" s="15" t="s">
        <v>23</v>
      </c>
      <c r="AD540" s="25"/>
      <c r="AE540" s="62" t="s">
        <v>23</v>
      </c>
      <c r="AF540" s="63" t="s">
        <v>23</v>
      </c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 t="s">
        <v>23</v>
      </c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 t="s">
        <v>23</v>
      </c>
      <c r="BD540" s="14"/>
      <c r="BE540" s="18">
        <v>0</v>
      </c>
      <c r="BF540" s="16"/>
      <c r="BG540" s="18">
        <f t="shared" si="183"/>
        <v>0</v>
      </c>
      <c r="BH540" s="15" t="s">
        <v>23</v>
      </c>
      <c r="BJ540" s="86"/>
      <c r="BK540" s="86"/>
      <c r="BL540" s="24"/>
      <c r="BM540" s="24"/>
      <c r="BN540" s="24"/>
      <c r="BO540" s="24"/>
      <c r="BP540" s="24"/>
      <c r="BQ540" s="126"/>
    </row>
    <row r="541" spans="1:69" ht="16.8" customHeight="1" x14ac:dyDescent="0.35">
      <c r="A541" s="15"/>
      <c r="B541" s="15"/>
      <c r="C541" s="47" t="s">
        <v>120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 t="s">
        <v>23</v>
      </c>
      <c r="N541" s="3" t="s">
        <v>23</v>
      </c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1253.3900000000031</v>
      </c>
      <c r="AA541" s="15" t="str">
        <f>C541</f>
        <v>PREL .PROVVIGIONI MATURATE</v>
      </c>
      <c r="AB541" s="24"/>
      <c r="AC541" s="15" t="s">
        <v>166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 t="s">
        <v>23</v>
      </c>
      <c r="AR541" s="14"/>
      <c r="AS541" s="18"/>
      <c r="AT541" s="25">
        <v>0</v>
      </c>
      <c r="AU541" s="18">
        <f t="shared" si="181"/>
        <v>0</v>
      </c>
      <c r="AV541" s="15" t="s">
        <v>23</v>
      </c>
      <c r="AX541" s="14"/>
      <c r="AY541" s="18"/>
      <c r="AZ541" s="25">
        <v>0</v>
      </c>
      <c r="BA541" s="18">
        <f t="shared" si="182"/>
        <v>0</v>
      </c>
      <c r="BB541" s="15" t="s">
        <v>23</v>
      </c>
      <c r="BD541" s="14"/>
      <c r="BE541" s="18"/>
      <c r="BF541" s="25">
        <v>0</v>
      </c>
      <c r="BG541" s="18">
        <f t="shared" si="183"/>
        <v>0</v>
      </c>
      <c r="BH541" s="15" t="s">
        <v>23</v>
      </c>
      <c r="BJ541" s="86"/>
      <c r="BK541" s="86"/>
      <c r="BL541" s="24"/>
      <c r="BM541" s="24"/>
      <c r="BN541" s="24"/>
      <c r="BO541" s="24"/>
      <c r="BP541" s="24"/>
      <c r="BQ541" s="126"/>
    </row>
    <row r="542" spans="1:69" ht="16.8" customHeight="1" x14ac:dyDescent="0.35">
      <c r="A542" s="15"/>
      <c r="B542" s="15"/>
      <c r="C542" s="15" t="s">
        <v>121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 t="s">
        <v>23</v>
      </c>
      <c r="N542" s="16" t="s">
        <v>23</v>
      </c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1253.3900000000031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6"/>
    </row>
    <row r="543" spans="1:69" ht="16.8" customHeight="1" x14ac:dyDescent="0.35">
      <c r="A543" s="15" t="s">
        <v>23</v>
      </c>
      <c r="B543" s="15"/>
      <c r="C543" s="15" t="s">
        <v>122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1253.3900000000031</v>
      </c>
      <c r="AA543" s="15" t="s">
        <v>23</v>
      </c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 t="s">
        <v>23</v>
      </c>
      <c r="AR543" s="14"/>
      <c r="AS543" s="18"/>
      <c r="AT543" s="16">
        <v>0</v>
      </c>
      <c r="AU543" s="18">
        <f t="shared" si="181"/>
        <v>0</v>
      </c>
      <c r="AV543" s="15" t="s">
        <v>23</v>
      </c>
      <c r="AX543" s="14"/>
      <c r="AY543" s="18"/>
      <c r="AZ543" s="16">
        <v>0</v>
      </c>
      <c r="BA543" s="18">
        <f t="shared" si="182"/>
        <v>0</v>
      </c>
      <c r="BB543" s="15" t="s">
        <v>23</v>
      </c>
      <c r="BD543" s="14"/>
      <c r="BE543" s="18"/>
      <c r="BF543" s="16">
        <v>0</v>
      </c>
      <c r="BG543" s="18">
        <f t="shared" si="183"/>
        <v>0</v>
      </c>
      <c r="BH543" s="15" t="s">
        <v>23</v>
      </c>
      <c r="BJ543" s="86"/>
      <c r="BK543" s="86"/>
      <c r="BL543" s="24"/>
      <c r="BM543" s="24"/>
      <c r="BN543" s="24"/>
      <c r="BO543" s="24"/>
      <c r="BP543" s="24"/>
      <c r="BQ543" s="126"/>
    </row>
    <row r="544" spans="1:69" ht="16.8" customHeight="1" x14ac:dyDescent="0.35">
      <c r="A544" s="15" t="s">
        <v>263</v>
      </c>
      <c r="B544" s="15"/>
      <c r="C544" s="15" t="s">
        <v>23</v>
      </c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123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 t="s">
        <v>23</v>
      </c>
      <c r="W544" s="14"/>
      <c r="X544" s="18">
        <v>0</v>
      </c>
      <c r="Y544" s="16">
        <v>0</v>
      </c>
      <c r="Z544" s="18">
        <f t="shared" si="179"/>
        <v>1253.3900000000031</v>
      </c>
      <c r="AA544" s="15" t="s">
        <v>23</v>
      </c>
      <c r="AB544" s="24"/>
      <c r="AC544" s="15" t="str">
        <f>C544</f>
        <v/>
      </c>
      <c r="AD544" s="25"/>
      <c r="AE544" s="62">
        <f>G544</f>
        <v>0</v>
      </c>
      <c r="AF544" s="63">
        <f>AE544+AF483</f>
        <v>0</v>
      </c>
      <c r="AG544" s="25"/>
      <c r="AH544" s="24" t="s">
        <v>119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 t="s">
        <v>23</v>
      </c>
      <c r="AR544" s="14"/>
      <c r="AS544" s="18"/>
      <c r="AT544" s="16">
        <v>0</v>
      </c>
      <c r="AU544" s="18">
        <f t="shared" si="181"/>
        <v>0</v>
      </c>
      <c r="AV544" s="16" t="s">
        <v>23</v>
      </c>
      <c r="AX544" s="14"/>
      <c r="AY544" s="18"/>
      <c r="AZ544" s="16">
        <v>0</v>
      </c>
      <c r="BA544" s="18">
        <f t="shared" si="182"/>
        <v>0</v>
      </c>
      <c r="BB544" s="15" t="s">
        <v>23</v>
      </c>
      <c r="BD544" s="14"/>
      <c r="BE544" s="18"/>
      <c r="BF544" s="16">
        <v>0</v>
      </c>
      <c r="BG544" s="18">
        <f t="shared" si="183"/>
        <v>0</v>
      </c>
      <c r="BH544" s="15" t="s">
        <v>23</v>
      </c>
      <c r="BJ544" s="86"/>
      <c r="BK544" s="86"/>
      <c r="BL544" s="24"/>
      <c r="BM544" s="24"/>
      <c r="BN544" s="24"/>
      <c r="BO544" s="24"/>
      <c r="BP544" s="24"/>
      <c r="BQ544" s="126"/>
    </row>
    <row r="545" spans="1:69" ht="16.8" customHeight="1" x14ac:dyDescent="0.35">
      <c r="A545" s="15">
        <v>1050</v>
      </c>
      <c r="B545" s="15"/>
      <c r="C545" s="64" t="s">
        <v>264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 t="s">
        <v>23</v>
      </c>
      <c r="K545" s="6" t="s">
        <v>124</v>
      </c>
      <c r="L545" s="3">
        <f>L544-M544</f>
        <v>24846.839999999997</v>
      </c>
      <c r="M545" s="16"/>
      <c r="N545" s="16"/>
      <c r="O545" s="16" t="s">
        <v>23</v>
      </c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1030.8900000000031</v>
      </c>
      <c r="AA545" s="15" t="str">
        <f>C545</f>
        <v>BONIFICO TAUBERT</v>
      </c>
      <c r="AB545" s="24"/>
      <c r="AC545" s="71" t="s">
        <v>199</v>
      </c>
      <c r="AD545" s="65"/>
      <c r="AE545" s="65">
        <v>0</v>
      </c>
      <c r="AF545" s="63">
        <f>SUM(AF497:AF544)</f>
        <v>26084.969999999998</v>
      </c>
      <c r="AG545" s="25"/>
      <c r="AH545" s="24" t="s">
        <v>125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 t="s">
        <v>23</v>
      </c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6"/>
    </row>
    <row r="546" spans="1:69" ht="16.8" customHeight="1" x14ac:dyDescent="0.35">
      <c r="A546" s="15"/>
      <c r="B546" s="15"/>
      <c r="C546" s="64" t="s">
        <v>265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36</v>
      </c>
      <c r="L546" s="55">
        <f>D547+E547+A547+B547+B494</f>
        <v>24846.840000000004</v>
      </c>
      <c r="M546" s="16"/>
      <c r="N546" s="16"/>
      <c r="O546" s="56" t="s">
        <v>23</v>
      </c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844.89000000000306</v>
      </c>
      <c r="AA546" s="15" t="str">
        <f>C546</f>
        <v>BONIFICO VEGEZZI</v>
      </c>
      <c r="AB546" s="24"/>
      <c r="AC546" s="71" t="s">
        <v>170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6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127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128</v>
      </c>
      <c r="L547" s="3">
        <f>L545-L546</f>
        <v>0</v>
      </c>
      <c r="M547" s="27" t="s">
        <v>171</v>
      </c>
      <c r="N547" s="27">
        <f>O547-L546</f>
        <v>-14196.430000000004</v>
      </c>
      <c r="O547" s="44">
        <f>Z547+AU547+N523+SUM(L526:L537)+SUM(N527:N537)+L541-D493-D496-D492+E494</f>
        <v>10650.41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844.89000000000306</v>
      </c>
      <c r="AA547" s="57"/>
      <c r="AB547" s="60"/>
      <c r="AC547" s="60" t="s">
        <v>129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172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200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8" spans="1:69" ht="16.8" customHeight="1" x14ac:dyDescent="0.25">
      <c r="A548" s="7" t="s">
        <v>23</v>
      </c>
      <c r="C548" s="7" t="s">
        <v>23</v>
      </c>
      <c r="V548" s="7" t="s">
        <v>23</v>
      </c>
    </row>
    <row r="549" spans="1:69" ht="16.8" customHeight="1" x14ac:dyDescent="0.25">
      <c r="A549" s="50" t="s">
        <v>23</v>
      </c>
      <c r="V549" s="7" t="s">
        <v>23</v>
      </c>
    </row>
    <row r="550" spans="1:69" ht="16.8" customHeight="1" x14ac:dyDescent="0.35">
      <c r="A550" s="2"/>
      <c r="B550" s="2" t="s">
        <v>23</v>
      </c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4" t="s">
        <v>25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V550" s="7" t="s">
        <v>23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130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173</v>
      </c>
      <c r="BK550" s="21" t="s">
        <v>0</v>
      </c>
      <c r="BL550" s="8" t="s">
        <v>35</v>
      </c>
      <c r="BM550" s="8" t="s">
        <v>0</v>
      </c>
      <c r="BN550" s="8" t="s">
        <v>41</v>
      </c>
      <c r="BO550" s="8" t="s">
        <v>174</v>
      </c>
      <c r="BP550" s="8" t="s">
        <v>0</v>
      </c>
      <c r="BQ550" s="9" t="s">
        <v>175</v>
      </c>
    </row>
    <row r="551" spans="1:69" ht="16.8" customHeight="1" x14ac:dyDescent="0.35">
      <c r="A551" s="14">
        <v>45303</v>
      </c>
      <c r="B551" s="15" t="s">
        <v>176</v>
      </c>
      <c r="C551" s="15" t="s">
        <v>177</v>
      </c>
      <c r="D551" s="16">
        <v>25964.55</v>
      </c>
      <c r="E551" s="16">
        <v>0</v>
      </c>
      <c r="F551" s="16"/>
      <c r="G551" s="16"/>
      <c r="H551" s="105"/>
      <c r="I551" s="4"/>
      <c r="J551" s="14">
        <f>A551</f>
        <v>45303</v>
      </c>
      <c r="K551" s="17" t="s">
        <v>25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844.89000000000306</v>
      </c>
      <c r="AA551" s="15"/>
      <c r="AB551" s="19">
        <f>A551</f>
        <v>45303</v>
      </c>
      <c r="AC551" s="12" t="s">
        <v>26</v>
      </c>
      <c r="AD551" s="11">
        <f>N551</f>
        <v>6063.15</v>
      </c>
      <c r="AE551" s="11"/>
      <c r="AF551" s="20"/>
      <c r="AG551" s="20"/>
      <c r="AH551" s="21" t="s">
        <v>27</v>
      </c>
      <c r="AI551" s="22" t="s">
        <v>28</v>
      </c>
      <c r="AJ551" s="23" t="s">
        <v>29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178</v>
      </c>
      <c r="BM551" s="88">
        <f>BK551</f>
        <v>45303</v>
      </c>
      <c r="BN551" s="24" t="s">
        <v>178</v>
      </c>
      <c r="BO551" s="24"/>
      <c r="BP551" s="88">
        <f>BK551</f>
        <v>45303</v>
      </c>
      <c r="BQ551" s="126"/>
    </row>
    <row r="552" spans="1:69" ht="16.8" customHeight="1" x14ac:dyDescent="0.35">
      <c r="A552" s="15"/>
      <c r="B552" s="15"/>
      <c r="C552" s="15" t="s">
        <v>179</v>
      </c>
      <c r="D552" s="16">
        <v>0</v>
      </c>
      <c r="E552" s="16"/>
      <c r="F552" s="16"/>
      <c r="G552" s="16"/>
      <c r="H552" s="105" t="s">
        <v>35</v>
      </c>
      <c r="I552" s="4"/>
      <c r="J552" s="14"/>
      <c r="K552" s="17" t="s">
        <v>31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844.89000000000306</v>
      </c>
      <c r="AA552" s="15"/>
      <c r="AB552" s="24"/>
      <c r="AC552" s="24" t="s">
        <v>32</v>
      </c>
      <c r="AD552" s="25"/>
      <c r="AE552" s="25"/>
      <c r="AF552" s="25"/>
      <c r="AG552" s="25"/>
      <c r="AH552" s="12" t="s">
        <v>33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 t="s">
        <v>23</v>
      </c>
      <c r="BL552" s="24">
        <v>0</v>
      </c>
      <c r="BM552" s="91" t="s">
        <v>23</v>
      </c>
      <c r="BN552" s="24">
        <v>0</v>
      </c>
      <c r="BO552" s="24">
        <v>0</v>
      </c>
      <c r="BP552" s="91" t="s">
        <v>23</v>
      </c>
      <c r="BQ552" s="126"/>
    </row>
    <row r="553" spans="1:69" ht="16.8" customHeight="1" x14ac:dyDescent="0.35">
      <c r="A553" s="15"/>
      <c r="B553" s="15"/>
      <c r="C553" s="15" t="s">
        <v>180</v>
      </c>
      <c r="D553" s="16">
        <v>23478.53</v>
      </c>
      <c r="E553" s="16">
        <v>506.5</v>
      </c>
      <c r="F553" s="16" t="s">
        <v>23</v>
      </c>
      <c r="G553" s="16"/>
      <c r="H553" s="105">
        <f>D554+H492</f>
        <v>3114.75</v>
      </c>
      <c r="I553" s="4"/>
      <c r="J553" s="14"/>
      <c r="K553" s="17" t="s">
        <v>36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844.89000000000306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 t="s">
        <v>23</v>
      </c>
      <c r="BL553" s="24">
        <v>0</v>
      </c>
      <c r="BM553" s="91" t="s">
        <v>23</v>
      </c>
      <c r="BN553" s="24">
        <v>0</v>
      </c>
      <c r="BO553" s="24">
        <v>0</v>
      </c>
      <c r="BP553" s="91" t="s">
        <v>23</v>
      </c>
      <c r="BQ553" s="126"/>
    </row>
    <row r="554" spans="1:69" ht="16.8" customHeight="1" x14ac:dyDescent="0.35">
      <c r="A554" s="15" t="s">
        <v>266</v>
      </c>
      <c r="B554" s="15">
        <v>136.29</v>
      </c>
      <c r="C554" s="15" t="s">
        <v>181</v>
      </c>
      <c r="D554" s="16">
        <v>2384</v>
      </c>
      <c r="E554" s="16"/>
      <c r="F554" s="16"/>
      <c r="G554" s="16"/>
      <c r="H554" s="105" t="s">
        <v>41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844.89000000000306</v>
      </c>
      <c r="AA554" s="15"/>
      <c r="AB554" s="24"/>
      <c r="AC554" s="24"/>
      <c r="AD554" s="25"/>
      <c r="AE554" s="25"/>
      <c r="AF554" s="25"/>
      <c r="AG554" s="25"/>
      <c r="AH554" s="17" t="s">
        <v>23</v>
      </c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 t="s">
        <v>23</v>
      </c>
      <c r="BL554" s="24">
        <v>0</v>
      </c>
      <c r="BM554" s="91" t="s">
        <v>23</v>
      </c>
      <c r="BN554" s="24">
        <v>0</v>
      </c>
      <c r="BO554" s="24">
        <v>0</v>
      </c>
      <c r="BP554" s="91" t="s">
        <v>23</v>
      </c>
      <c r="BQ554" s="126"/>
    </row>
    <row r="555" spans="1:69" ht="16.8" customHeight="1" x14ac:dyDescent="0.35">
      <c r="A555" s="15" t="s">
        <v>267</v>
      </c>
      <c r="B555" s="16">
        <f>B554+B494</f>
        <v>811.27</v>
      </c>
      <c r="C555" s="15" t="s">
        <v>182</v>
      </c>
      <c r="D555" s="16">
        <v>3668.48</v>
      </c>
      <c r="E555" s="16">
        <v>0</v>
      </c>
      <c r="F555" s="16"/>
      <c r="G555" s="16"/>
      <c r="H555" s="105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844.89000000000306</v>
      </c>
      <c r="AA555" s="15"/>
      <c r="AB555" s="24"/>
      <c r="AC555" s="17" t="s">
        <v>23</v>
      </c>
      <c r="AD555" s="25"/>
      <c r="AE555" s="25" t="s">
        <v>23</v>
      </c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 t="s">
        <v>23</v>
      </c>
      <c r="BL555" s="24">
        <v>0</v>
      </c>
      <c r="BM555" s="91" t="s">
        <v>23</v>
      </c>
      <c r="BN555" s="24">
        <v>0</v>
      </c>
      <c r="BO555" s="24"/>
      <c r="BP555" s="24"/>
      <c r="BQ555" s="126"/>
    </row>
    <row r="556" spans="1:69" ht="16.8" customHeight="1" x14ac:dyDescent="0.35">
      <c r="A556" s="15"/>
      <c r="B556" s="15"/>
      <c r="C556" s="15" t="s">
        <v>183</v>
      </c>
      <c r="D556" s="16">
        <v>40</v>
      </c>
      <c r="E556" s="16">
        <v>0</v>
      </c>
      <c r="F556" s="16"/>
      <c r="G556" s="16"/>
      <c r="H556" s="105" t="s">
        <v>45</v>
      </c>
      <c r="I556" s="77" t="s">
        <v>184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844.89000000000306</v>
      </c>
      <c r="AA556" s="15"/>
      <c r="AB556" s="24"/>
      <c r="AC556" s="17" t="s">
        <v>23</v>
      </c>
      <c r="AD556" s="25"/>
      <c r="AE556" s="25" t="s">
        <v>23</v>
      </c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 t="s">
        <v>23</v>
      </c>
      <c r="BL556" s="24">
        <v>0</v>
      </c>
      <c r="BM556" s="91" t="s">
        <v>23</v>
      </c>
      <c r="BN556" s="24">
        <v>0</v>
      </c>
      <c r="BO556" s="24"/>
      <c r="BP556" s="24"/>
      <c r="BQ556" s="126"/>
    </row>
    <row r="557" spans="1:69" ht="16.8" customHeight="1" x14ac:dyDescent="0.35">
      <c r="A557" s="15"/>
      <c r="B557" s="15" t="s">
        <v>43</v>
      </c>
      <c r="C557" s="15" t="s">
        <v>185</v>
      </c>
      <c r="D557" s="16">
        <v>0</v>
      </c>
      <c r="E557" s="16"/>
      <c r="F557" s="16"/>
      <c r="G557" s="16"/>
      <c r="H557" s="105">
        <f>D557+H496</f>
        <v>23.73</v>
      </c>
      <c r="I557" s="78">
        <f>D554+D555-E555+D557</f>
        <v>6052.48</v>
      </c>
      <c r="J557" s="14"/>
      <c r="K557" s="15" t="s">
        <v>46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844.89000000000306</v>
      </c>
      <c r="AA557" s="15"/>
      <c r="AB557" s="24"/>
      <c r="AC557" s="17" t="s">
        <v>23</v>
      </c>
      <c r="AD557" s="25"/>
      <c r="AE557" s="25" t="s">
        <v>23</v>
      </c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 t="s">
        <v>23</v>
      </c>
      <c r="BL557" s="24">
        <v>0</v>
      </c>
      <c r="BM557" s="91" t="s">
        <v>23</v>
      </c>
      <c r="BN557" s="24">
        <v>0</v>
      </c>
      <c r="BO557" s="24"/>
      <c r="BP557" s="24"/>
      <c r="BQ557" s="126"/>
    </row>
    <row r="558" spans="1:69" ht="16.8" customHeight="1" x14ac:dyDescent="0.35">
      <c r="A558" s="15"/>
      <c r="B558" s="15"/>
      <c r="C558" s="15" t="s">
        <v>186</v>
      </c>
      <c r="D558" s="16">
        <v>10.67</v>
      </c>
      <c r="E558" s="16"/>
      <c r="F558" s="16"/>
      <c r="G558" s="16">
        <v>0</v>
      </c>
      <c r="H558" s="105" t="s">
        <v>50</v>
      </c>
      <c r="I558" s="4"/>
      <c r="J558" s="14"/>
      <c r="K558" s="15" t="s">
        <v>48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844.89000000000306</v>
      </c>
      <c r="AA558" s="15" t="s">
        <v>23</v>
      </c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 t="s">
        <v>23</v>
      </c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 t="s">
        <v>23</v>
      </c>
      <c r="AR558" s="14"/>
      <c r="AS558" s="18"/>
      <c r="AT558" s="16">
        <v>0</v>
      </c>
      <c r="AU558" s="18">
        <f t="shared" si="187"/>
        <v>0</v>
      </c>
      <c r="AV558" s="15" t="s">
        <v>23</v>
      </c>
      <c r="AX558" s="14"/>
      <c r="AY558" s="18"/>
      <c r="AZ558" s="16">
        <v>0</v>
      </c>
      <c r="BA558" s="18">
        <f t="shared" si="188"/>
        <v>0</v>
      </c>
      <c r="BB558" s="15" t="s">
        <v>23</v>
      </c>
      <c r="BD558" s="14"/>
      <c r="BE558" s="18"/>
      <c r="BF558" s="16">
        <v>0</v>
      </c>
      <c r="BG558" s="18">
        <f t="shared" si="189"/>
        <v>0</v>
      </c>
      <c r="BH558" s="15" t="s">
        <v>23</v>
      </c>
      <c r="BJ558" s="86">
        <v>0</v>
      </c>
      <c r="BK558" s="90" t="s">
        <v>23</v>
      </c>
      <c r="BL558" s="24">
        <v>0</v>
      </c>
      <c r="BM558" s="91" t="s">
        <v>23</v>
      </c>
      <c r="BN558" s="24">
        <v>0</v>
      </c>
      <c r="BO558" s="24"/>
      <c r="BP558" s="24"/>
      <c r="BQ558" s="126"/>
    </row>
    <row r="559" spans="1:69" ht="16.8" customHeight="1" x14ac:dyDescent="0.35">
      <c r="A559" s="15"/>
      <c r="B559" s="15"/>
      <c r="C559" s="15" t="s">
        <v>187</v>
      </c>
      <c r="D559" s="16"/>
      <c r="E559" s="16"/>
      <c r="F559" s="16"/>
      <c r="G559" s="16">
        <v>0</v>
      </c>
      <c r="H559" s="105">
        <f>D558+H498</f>
        <v>679.82</v>
      </c>
      <c r="I559" s="4"/>
      <c r="J559" s="14"/>
      <c r="K559" s="15" t="s">
        <v>51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844.89000000000306</v>
      </c>
      <c r="AA559" s="15" t="s">
        <v>23</v>
      </c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 t="s">
        <v>23</v>
      </c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 t="s">
        <v>23</v>
      </c>
      <c r="AR559" s="14"/>
      <c r="AS559" s="18">
        <v>0</v>
      </c>
      <c r="AT559" s="16">
        <v>0</v>
      </c>
      <c r="AU559" s="18">
        <f t="shared" si="187"/>
        <v>0</v>
      </c>
      <c r="AV559" s="15" t="s">
        <v>23</v>
      </c>
      <c r="AX559" s="14"/>
      <c r="AY559" s="18">
        <v>0</v>
      </c>
      <c r="AZ559" s="16">
        <v>0</v>
      </c>
      <c r="BA559" s="18">
        <f t="shared" si="188"/>
        <v>0</v>
      </c>
      <c r="BB559" s="15" t="s">
        <v>23</v>
      </c>
      <c r="BD559" s="14"/>
      <c r="BE559" s="18">
        <v>0</v>
      </c>
      <c r="BF559" s="16">
        <v>0</v>
      </c>
      <c r="BG559" s="18">
        <f t="shared" si="189"/>
        <v>0</v>
      </c>
      <c r="BH559" s="15" t="s">
        <v>23</v>
      </c>
      <c r="BJ559" s="86">
        <v>0</v>
      </c>
      <c r="BK559" s="90" t="s">
        <v>23</v>
      </c>
      <c r="BL559" s="24">
        <v>0</v>
      </c>
      <c r="BM559" s="91" t="s">
        <v>23</v>
      </c>
      <c r="BN559" s="24">
        <v>0</v>
      </c>
      <c r="BO559" s="24"/>
      <c r="BP559" s="24"/>
      <c r="BQ559" s="126"/>
    </row>
    <row r="560" spans="1:69" ht="16.8" customHeight="1" x14ac:dyDescent="0.35">
      <c r="A560" s="15"/>
      <c r="B560" s="15"/>
      <c r="C560" s="15" t="s">
        <v>188</v>
      </c>
      <c r="D560" s="16"/>
      <c r="E560" s="16"/>
      <c r="F560" s="16"/>
      <c r="G560" s="16">
        <v>0</v>
      </c>
      <c r="H560" s="105" t="s">
        <v>23</v>
      </c>
      <c r="I560" s="4"/>
      <c r="J560" s="14"/>
      <c r="K560" s="15" t="s">
        <v>53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844.89000000000306</v>
      </c>
      <c r="AA560" s="15" t="s">
        <v>23</v>
      </c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 t="s">
        <v>23</v>
      </c>
      <c r="AR560" s="14"/>
      <c r="AS560" s="18"/>
      <c r="AT560" s="16">
        <v>0</v>
      </c>
      <c r="AU560" s="18">
        <f t="shared" si="187"/>
        <v>0</v>
      </c>
      <c r="AV560" s="15" t="s">
        <v>23</v>
      </c>
      <c r="AX560" s="14"/>
      <c r="AY560" s="18"/>
      <c r="AZ560" s="16">
        <v>0</v>
      </c>
      <c r="BA560" s="18">
        <f t="shared" si="188"/>
        <v>0</v>
      </c>
      <c r="BB560" s="15" t="s">
        <v>23</v>
      </c>
      <c r="BD560" s="14"/>
      <c r="BE560" s="18"/>
      <c r="BF560" s="16">
        <v>0</v>
      </c>
      <c r="BG560" s="18">
        <f t="shared" si="189"/>
        <v>0</v>
      </c>
      <c r="BH560" s="15" t="s">
        <v>23</v>
      </c>
      <c r="BJ560" s="86">
        <v>0</v>
      </c>
      <c r="BK560" s="90" t="s">
        <v>23</v>
      </c>
      <c r="BL560" s="24">
        <v>0</v>
      </c>
      <c r="BM560" s="24"/>
      <c r="BN560" s="24"/>
      <c r="BO560" s="24"/>
      <c r="BP560" s="24"/>
      <c r="BQ560" s="126"/>
    </row>
    <row r="561" spans="1:69" ht="16.8" customHeight="1" x14ac:dyDescent="0.35">
      <c r="A561" s="15"/>
      <c r="B561" s="15"/>
      <c r="C561" s="15" t="s">
        <v>189</v>
      </c>
      <c r="D561" s="16"/>
      <c r="E561" s="16"/>
      <c r="F561" s="16"/>
      <c r="G561" s="16">
        <v>0</v>
      </c>
      <c r="H561" s="105" t="s">
        <v>23</v>
      </c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844.89000000000306</v>
      </c>
      <c r="AA561" s="15" t="s">
        <v>23</v>
      </c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 t="s">
        <v>23</v>
      </c>
      <c r="AR561" s="14"/>
      <c r="AS561" s="18"/>
      <c r="AT561" s="16">
        <v>0</v>
      </c>
      <c r="AU561" s="18">
        <f t="shared" si="187"/>
        <v>0</v>
      </c>
      <c r="AV561" s="15" t="s">
        <v>23</v>
      </c>
      <c r="AX561" s="14"/>
      <c r="AY561" s="18"/>
      <c r="AZ561" s="16">
        <v>0</v>
      </c>
      <c r="BA561" s="18">
        <f t="shared" si="188"/>
        <v>0</v>
      </c>
      <c r="BB561" s="15" t="s">
        <v>23</v>
      </c>
      <c r="BD561" s="14"/>
      <c r="BE561" s="18"/>
      <c r="BF561" s="16">
        <v>0</v>
      </c>
      <c r="BG561" s="18">
        <f t="shared" si="189"/>
        <v>0</v>
      </c>
      <c r="BH561" s="15" t="s">
        <v>23</v>
      </c>
      <c r="BJ561" s="86">
        <v>0</v>
      </c>
      <c r="BK561" s="90" t="s">
        <v>23</v>
      </c>
      <c r="BL561" s="24" t="s">
        <v>23</v>
      </c>
      <c r="BM561" s="24"/>
      <c r="BN561" s="24"/>
      <c r="BO561" s="24"/>
      <c r="BP561" s="24"/>
      <c r="BQ561" s="126"/>
    </row>
    <row r="562" spans="1:69" ht="16.8" customHeight="1" x14ac:dyDescent="0.35">
      <c r="A562" s="15"/>
      <c r="B562" s="15"/>
      <c r="C562" s="15" t="s">
        <v>190</v>
      </c>
      <c r="D562" s="16"/>
      <c r="E562" s="16"/>
      <c r="F562" s="16"/>
      <c r="G562" s="16">
        <v>0</v>
      </c>
      <c r="H562" s="16" t="s">
        <v>23</v>
      </c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844.89000000000306</v>
      </c>
      <c r="AA562" s="15" t="s">
        <v>23</v>
      </c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 t="s">
        <v>23</v>
      </c>
      <c r="AR562" s="14"/>
      <c r="AS562" s="18"/>
      <c r="AT562" s="16">
        <v>0</v>
      </c>
      <c r="AU562" s="18">
        <f t="shared" si="187"/>
        <v>0</v>
      </c>
      <c r="AV562" s="15" t="s">
        <v>23</v>
      </c>
      <c r="AX562" s="14"/>
      <c r="AY562" s="18"/>
      <c r="AZ562" s="16">
        <v>0</v>
      </c>
      <c r="BA562" s="18">
        <f t="shared" si="188"/>
        <v>0</v>
      </c>
      <c r="BB562" s="15" t="s">
        <v>23</v>
      </c>
      <c r="BD562" s="14"/>
      <c r="BE562" s="18"/>
      <c r="BF562" s="16">
        <v>0</v>
      </c>
      <c r="BG562" s="18">
        <f t="shared" si="189"/>
        <v>0</v>
      </c>
      <c r="BH562" s="15" t="s">
        <v>23</v>
      </c>
      <c r="BJ562" s="86">
        <v>0</v>
      </c>
      <c r="BK562" s="90" t="s">
        <v>23</v>
      </c>
      <c r="BL562" s="24"/>
      <c r="BM562" s="24"/>
      <c r="BN562" s="24"/>
      <c r="BO562" s="24"/>
      <c r="BP562" s="24"/>
      <c r="BQ562" s="126"/>
    </row>
    <row r="563" spans="1:69" ht="16.8" customHeight="1" x14ac:dyDescent="0.35">
      <c r="A563" s="15"/>
      <c r="B563" s="15"/>
      <c r="C563" s="15" t="s">
        <v>56</v>
      </c>
      <c r="D563" s="16">
        <f>SUM(G555:G562)+E558+E559+E560+E561+E562</f>
        <v>0</v>
      </c>
      <c r="E563" s="16"/>
      <c r="F563" s="16"/>
      <c r="G563" s="16"/>
      <c r="H563" s="16" t="s">
        <v>23</v>
      </c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 t="s">
        <v>23</v>
      </c>
      <c r="W563" s="14"/>
      <c r="X563" s="18"/>
      <c r="Y563" s="16">
        <v>0</v>
      </c>
      <c r="Z563" s="18">
        <f t="shared" si="185"/>
        <v>844.89000000000306</v>
      </c>
      <c r="AA563" s="15" t="s">
        <v>23</v>
      </c>
      <c r="AB563" s="24"/>
      <c r="AC563" s="15" t="s">
        <v>23</v>
      </c>
      <c r="AD563" s="25"/>
      <c r="AE563" s="62" t="s">
        <v>23</v>
      </c>
      <c r="AF563" s="63" t="s">
        <v>23</v>
      </c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 t="s">
        <v>23</v>
      </c>
      <c r="AR563" s="14"/>
      <c r="AS563" s="18"/>
      <c r="AT563" s="16">
        <v>0</v>
      </c>
      <c r="AU563" s="18">
        <f t="shared" si="187"/>
        <v>0</v>
      </c>
      <c r="AV563" s="15" t="s">
        <v>23</v>
      </c>
      <c r="AX563" s="14"/>
      <c r="AY563" s="18"/>
      <c r="AZ563" s="16">
        <v>0</v>
      </c>
      <c r="BA563" s="18">
        <f t="shared" si="188"/>
        <v>0</v>
      </c>
      <c r="BB563" s="15" t="s">
        <v>23</v>
      </c>
      <c r="BD563" s="14"/>
      <c r="BE563" s="18"/>
      <c r="BF563" s="16">
        <v>0</v>
      </c>
      <c r="BG563" s="18">
        <f t="shared" si="189"/>
        <v>0</v>
      </c>
      <c r="BH563" s="15" t="s">
        <v>23</v>
      </c>
      <c r="BJ563" s="86">
        <v>0</v>
      </c>
      <c r="BK563" s="90" t="s">
        <v>23</v>
      </c>
      <c r="BL563" s="24" t="s">
        <v>23</v>
      </c>
      <c r="BM563" s="24"/>
      <c r="BN563" s="24"/>
      <c r="BO563" s="24"/>
      <c r="BP563" s="24"/>
      <c r="BQ563" s="126"/>
    </row>
    <row r="564" spans="1:69" ht="16.8" customHeight="1" x14ac:dyDescent="0.35">
      <c r="A564" s="15"/>
      <c r="B564" s="15"/>
      <c r="C564" s="15" t="s">
        <v>57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191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 t="s">
        <v>23</v>
      </c>
      <c r="W564" s="14"/>
      <c r="X564" s="18"/>
      <c r="Y564" s="16">
        <v>0</v>
      </c>
      <c r="Z564" s="18">
        <f t="shared" si="185"/>
        <v>844.89000000000306</v>
      </c>
      <c r="AA564" s="15" t="str">
        <f>C564</f>
        <v>Sinistro</v>
      </c>
      <c r="AB564" s="24"/>
      <c r="AC564" s="15" t="s">
        <v>23</v>
      </c>
      <c r="AD564" s="25"/>
      <c r="AE564" s="62" t="s">
        <v>23</v>
      </c>
      <c r="AF564" s="63" t="s">
        <v>23</v>
      </c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 t="s">
        <v>23</v>
      </c>
      <c r="AR564" s="14"/>
      <c r="AS564" s="18"/>
      <c r="AT564" s="16">
        <v>0</v>
      </c>
      <c r="AU564" s="18">
        <f t="shared" si="187"/>
        <v>0</v>
      </c>
      <c r="AV564" s="15" t="s">
        <v>23</v>
      </c>
      <c r="AX564" s="14"/>
      <c r="AY564" s="18"/>
      <c r="AZ564" s="16">
        <v>0</v>
      </c>
      <c r="BA564" s="18">
        <f t="shared" si="188"/>
        <v>0</v>
      </c>
      <c r="BB564" s="15" t="s">
        <v>23</v>
      </c>
      <c r="BD564" s="14"/>
      <c r="BE564" s="18"/>
      <c r="BF564" s="16">
        <v>0</v>
      </c>
      <c r="BG564" s="18">
        <f t="shared" si="189"/>
        <v>0</v>
      </c>
      <c r="BH564" s="15" t="s">
        <v>23</v>
      </c>
      <c r="BJ564" s="86">
        <v>0</v>
      </c>
      <c r="BK564" s="90" t="s">
        <v>23</v>
      </c>
      <c r="BL564" s="24"/>
      <c r="BM564" s="24"/>
      <c r="BN564" s="24"/>
      <c r="BO564" s="24"/>
      <c r="BP564" s="24"/>
      <c r="BQ564" s="126"/>
    </row>
    <row r="565" spans="1:69" ht="16.8" customHeight="1" x14ac:dyDescent="0.35">
      <c r="A565" s="15"/>
      <c r="B565" s="15"/>
      <c r="C565" s="15" t="s">
        <v>58</v>
      </c>
      <c r="D565" s="16">
        <f>E564+G564</f>
        <v>0</v>
      </c>
      <c r="E565" s="16"/>
      <c r="F565" s="16"/>
      <c r="G565" s="16"/>
      <c r="H565" s="16" t="s">
        <v>23</v>
      </c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 t="s">
        <v>23</v>
      </c>
      <c r="W565" s="14"/>
      <c r="X565" s="18"/>
      <c r="Y565" s="16">
        <v>0</v>
      </c>
      <c r="Z565" s="18">
        <f t="shared" si="185"/>
        <v>844.89000000000306</v>
      </c>
      <c r="AA565" s="15" t="s">
        <v>23</v>
      </c>
      <c r="AB565" s="24"/>
      <c r="AC565" s="64" t="s">
        <v>146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 t="s">
        <v>23</v>
      </c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 t="s">
        <v>23</v>
      </c>
      <c r="AR565" s="14"/>
      <c r="AS565" s="18"/>
      <c r="AT565" s="16">
        <v>0</v>
      </c>
      <c r="AU565" s="18">
        <f t="shared" si="187"/>
        <v>0</v>
      </c>
      <c r="AV565" s="15" t="s">
        <v>23</v>
      </c>
      <c r="AX565" s="14"/>
      <c r="AY565" s="18"/>
      <c r="AZ565" s="16">
        <v>0</v>
      </c>
      <c r="BA565" s="18">
        <f t="shared" si="188"/>
        <v>0</v>
      </c>
      <c r="BB565" s="15" t="s">
        <v>23</v>
      </c>
      <c r="BD565" s="14"/>
      <c r="BE565" s="18"/>
      <c r="BF565" s="16">
        <v>0</v>
      </c>
      <c r="BG565" s="18">
        <f t="shared" si="189"/>
        <v>0</v>
      </c>
      <c r="BH565" s="15" t="s">
        <v>23</v>
      </c>
      <c r="BJ565" s="86"/>
      <c r="BK565" s="86"/>
      <c r="BL565" s="24" t="s">
        <v>23</v>
      </c>
      <c r="BM565" s="24"/>
      <c r="BN565" s="24"/>
      <c r="BO565" s="24"/>
      <c r="BP565" s="24"/>
      <c r="BQ565" s="126"/>
    </row>
    <row r="566" spans="1:69" ht="16.8" customHeight="1" x14ac:dyDescent="0.35">
      <c r="A566" s="15"/>
      <c r="B566" s="15"/>
      <c r="C566" s="15" t="s">
        <v>59</v>
      </c>
      <c r="D566" s="16" t="s">
        <v>23</v>
      </c>
      <c r="E566" s="16"/>
      <c r="F566" s="16"/>
      <c r="G566" s="16">
        <v>0</v>
      </c>
      <c r="H566" s="16" t="s">
        <v>23</v>
      </c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844.89000000000306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 t="s">
        <v>23</v>
      </c>
      <c r="BM566" s="24"/>
      <c r="BN566" s="24"/>
      <c r="BO566" s="24"/>
      <c r="BP566" s="24"/>
      <c r="BQ566" s="126"/>
    </row>
    <row r="567" spans="1:69" ht="16.8" customHeight="1" x14ac:dyDescent="0.35">
      <c r="A567" s="15"/>
      <c r="B567" s="15"/>
      <c r="C567" s="15" t="s">
        <v>147</v>
      </c>
      <c r="D567" s="16"/>
      <c r="E567" s="16"/>
      <c r="F567" s="16"/>
      <c r="G567" s="16">
        <v>0</v>
      </c>
      <c r="H567" s="16" t="s">
        <v>23</v>
      </c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844.89000000000306</v>
      </c>
      <c r="AA567" s="15" t="s">
        <v>23</v>
      </c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 t="s">
        <v>23</v>
      </c>
      <c r="AR567" s="14"/>
      <c r="AS567" s="18"/>
      <c r="AT567" s="16">
        <v>0</v>
      </c>
      <c r="AU567" s="18">
        <f t="shared" si="187"/>
        <v>0</v>
      </c>
      <c r="AV567" s="15" t="s">
        <v>23</v>
      </c>
      <c r="AX567" s="14"/>
      <c r="AY567" s="18"/>
      <c r="AZ567" s="16">
        <v>0</v>
      </c>
      <c r="BA567" s="18">
        <f t="shared" si="188"/>
        <v>0</v>
      </c>
      <c r="BB567" s="15" t="s">
        <v>23</v>
      </c>
      <c r="BD567" s="14"/>
      <c r="BE567" s="18"/>
      <c r="BF567" s="16">
        <v>0</v>
      </c>
      <c r="BG567" s="18">
        <f t="shared" si="189"/>
        <v>0</v>
      </c>
      <c r="BH567" s="15" t="s">
        <v>23</v>
      </c>
      <c r="BJ567" s="86"/>
      <c r="BK567" s="86"/>
      <c r="BL567" s="24" t="s">
        <v>23</v>
      </c>
      <c r="BM567" s="24"/>
      <c r="BN567" s="24"/>
      <c r="BO567" s="24"/>
      <c r="BP567" s="24"/>
      <c r="BQ567" s="126"/>
    </row>
    <row r="568" spans="1:69" ht="16.8" customHeight="1" x14ac:dyDescent="0.35">
      <c r="A568" s="15"/>
      <c r="B568" s="15"/>
      <c r="C568" s="15" t="s">
        <v>61</v>
      </c>
      <c r="D568" s="16">
        <f>SUM(G567:G568)</f>
        <v>0</v>
      </c>
      <c r="E568" s="16">
        <v>0</v>
      </c>
      <c r="F568" s="16"/>
      <c r="G568" s="16">
        <v>0</v>
      </c>
      <c r="H568" s="16" t="s">
        <v>23</v>
      </c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844.89000000000306</v>
      </c>
      <c r="AA568" s="15" t="s">
        <v>23</v>
      </c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 t="s">
        <v>23</v>
      </c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 t="s">
        <v>23</v>
      </c>
      <c r="AR568" s="14"/>
      <c r="AS568" s="18"/>
      <c r="AT568" s="16">
        <v>0</v>
      </c>
      <c r="AU568" s="18">
        <f t="shared" si="187"/>
        <v>0</v>
      </c>
      <c r="AV568" s="15" t="s">
        <v>23</v>
      </c>
      <c r="AX568" s="14"/>
      <c r="AY568" s="18"/>
      <c r="AZ568" s="16">
        <v>0</v>
      </c>
      <c r="BA568" s="18">
        <f t="shared" si="188"/>
        <v>0</v>
      </c>
      <c r="BB568" s="15" t="s">
        <v>23</v>
      </c>
      <c r="BD568" s="14"/>
      <c r="BE568" s="18"/>
      <c r="BF568" s="16">
        <v>0</v>
      </c>
      <c r="BG568" s="18">
        <f t="shared" si="189"/>
        <v>0</v>
      </c>
      <c r="BH568" s="15" t="s">
        <v>23</v>
      </c>
      <c r="BJ568" s="86"/>
      <c r="BK568" s="86"/>
      <c r="BL568" s="24" t="s">
        <v>23</v>
      </c>
      <c r="BM568" s="24"/>
      <c r="BN568" s="24"/>
      <c r="BO568" s="24"/>
      <c r="BP568" s="24"/>
      <c r="BQ568" s="126"/>
    </row>
    <row r="569" spans="1:69" ht="16.8" customHeight="1" x14ac:dyDescent="0.35">
      <c r="A569" s="15"/>
      <c r="B569" s="15"/>
      <c r="C569" s="28" t="s">
        <v>268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 t="s">
        <v>23</v>
      </c>
      <c r="W569" s="14"/>
      <c r="X569" s="18"/>
      <c r="Y569" s="69">
        <f>G569</f>
        <v>11.44</v>
      </c>
      <c r="Z569" s="18">
        <f t="shared" si="185"/>
        <v>833.450000000003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 t="s">
        <v>23</v>
      </c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 t="s">
        <v>23</v>
      </c>
      <c r="BD569" s="14"/>
      <c r="BE569" s="18"/>
      <c r="BF569" s="16">
        <v>0</v>
      </c>
      <c r="BG569" s="18">
        <f t="shared" si="189"/>
        <v>0</v>
      </c>
      <c r="BH569" s="15" t="s">
        <v>23</v>
      </c>
      <c r="BJ569" s="86"/>
      <c r="BK569" s="86"/>
      <c r="BL569" s="24" t="s">
        <v>23</v>
      </c>
      <c r="BM569" s="24"/>
      <c r="BN569" s="24"/>
      <c r="BO569" s="24"/>
      <c r="BP569" s="24"/>
      <c r="BQ569" s="126"/>
    </row>
    <row r="570" spans="1:69" ht="16.8" customHeight="1" x14ac:dyDescent="0.35">
      <c r="A570" s="15"/>
      <c r="B570" s="15"/>
      <c r="C570" s="15" t="s">
        <v>23</v>
      </c>
      <c r="D570" s="16"/>
      <c r="E570" s="16"/>
      <c r="F570" s="16" t="s">
        <v>23</v>
      </c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 t="str">
        <f t="shared" ref="U570:U576" si="194">C570</f>
        <v/>
      </c>
      <c r="W570" s="14"/>
      <c r="X570" s="18"/>
      <c r="Y570" s="16">
        <v>0</v>
      </c>
      <c r="Z570" s="18">
        <f t="shared" si="185"/>
        <v>833.450000000003</v>
      </c>
      <c r="AA570" s="15" t="s">
        <v>23</v>
      </c>
      <c r="AB570" s="24"/>
      <c r="AC570" s="15" t="str">
        <f t="shared" si="193"/>
        <v/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 t="s">
        <v>23</v>
      </c>
      <c r="AR570" s="14"/>
      <c r="AS570" s="18"/>
      <c r="AT570" s="16">
        <v>0</v>
      </c>
      <c r="AU570" s="18">
        <f t="shared" si="187"/>
        <v>0</v>
      </c>
      <c r="AV570" s="15" t="s">
        <v>23</v>
      </c>
      <c r="AX570" s="14"/>
      <c r="AY570" s="18"/>
      <c r="AZ570" s="16">
        <v>0</v>
      </c>
      <c r="BA570" s="18">
        <f t="shared" si="188"/>
        <v>0</v>
      </c>
      <c r="BB570" s="15" t="s">
        <v>23</v>
      </c>
      <c r="BD570" s="14"/>
      <c r="BE570" s="18"/>
      <c r="BF570" s="16">
        <v>0</v>
      </c>
      <c r="BG570" s="18">
        <f t="shared" si="189"/>
        <v>0</v>
      </c>
      <c r="BH570" s="15" t="s">
        <v>23</v>
      </c>
      <c r="BJ570" s="86"/>
      <c r="BK570" s="86"/>
      <c r="BL570" s="24"/>
      <c r="BM570" s="24"/>
      <c r="BN570" s="24"/>
      <c r="BO570" s="24"/>
      <c r="BP570" s="24"/>
      <c r="BQ570" s="126"/>
    </row>
    <row r="571" spans="1:69" ht="16.8" customHeight="1" x14ac:dyDescent="0.35">
      <c r="A571" s="15"/>
      <c r="B571" s="15"/>
      <c r="C571" s="28" t="s">
        <v>63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833.450000000003</v>
      </c>
      <c r="AA571" s="15" t="s">
        <v>23</v>
      </c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 t="s">
        <v>23</v>
      </c>
      <c r="AR571" s="14"/>
      <c r="AS571" s="18"/>
      <c r="AT571" s="16">
        <v>0</v>
      </c>
      <c r="AU571" s="18">
        <f t="shared" si="187"/>
        <v>0</v>
      </c>
      <c r="AV571" s="15" t="s">
        <v>23</v>
      </c>
      <c r="AX571" s="14"/>
      <c r="AY571" s="18"/>
      <c r="AZ571" s="16">
        <v>0</v>
      </c>
      <c r="BA571" s="18">
        <f t="shared" si="188"/>
        <v>0</v>
      </c>
      <c r="BB571" s="15" t="s">
        <v>23</v>
      </c>
      <c r="BD571" s="14"/>
      <c r="BE571" s="18"/>
      <c r="BF571" s="16">
        <v>0</v>
      </c>
      <c r="BG571" s="18">
        <f t="shared" si="189"/>
        <v>0</v>
      </c>
      <c r="BH571" s="15" t="s">
        <v>23</v>
      </c>
      <c r="BJ571" s="86"/>
      <c r="BK571" s="86"/>
      <c r="BL571" s="24"/>
      <c r="BM571" s="24"/>
      <c r="BN571" s="24"/>
      <c r="BO571" s="24"/>
      <c r="BP571" s="24"/>
      <c r="BQ571" s="126"/>
    </row>
    <row r="572" spans="1:69" ht="16.8" customHeight="1" x14ac:dyDescent="0.35">
      <c r="A572" s="15"/>
      <c r="B572" s="15"/>
      <c r="C572" s="15" t="s">
        <v>64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833.450000000003</v>
      </c>
      <c r="AA572" s="15" t="s">
        <v>23</v>
      </c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 t="s">
        <v>23</v>
      </c>
      <c r="AR572" s="14"/>
      <c r="AS572" s="18"/>
      <c r="AT572" s="16">
        <v>0</v>
      </c>
      <c r="AU572" s="18">
        <f t="shared" si="187"/>
        <v>0</v>
      </c>
      <c r="AV572" s="15" t="s">
        <v>23</v>
      </c>
      <c r="AX572" s="14"/>
      <c r="AY572" s="18"/>
      <c r="AZ572" s="16">
        <v>0</v>
      </c>
      <c r="BA572" s="18">
        <f t="shared" si="188"/>
        <v>0</v>
      </c>
      <c r="BB572" s="15" t="s">
        <v>23</v>
      </c>
      <c r="BD572" s="14"/>
      <c r="BE572" s="18"/>
      <c r="BF572" s="16">
        <v>0</v>
      </c>
      <c r="BG572" s="18">
        <f t="shared" si="189"/>
        <v>0</v>
      </c>
      <c r="BH572" s="15" t="s">
        <v>23</v>
      </c>
      <c r="BJ572" s="86"/>
      <c r="BK572" s="86"/>
      <c r="BL572" s="24" t="s">
        <v>23</v>
      </c>
      <c r="BM572" s="24"/>
      <c r="BN572" s="24"/>
      <c r="BO572" s="24"/>
      <c r="BP572" s="24"/>
      <c r="BQ572" s="126"/>
    </row>
    <row r="573" spans="1:69" ht="16.8" customHeight="1" x14ac:dyDescent="0.35">
      <c r="A573" s="15"/>
      <c r="B573" s="15"/>
      <c r="C573" s="15" t="s">
        <v>51</v>
      </c>
      <c r="D573" s="16"/>
      <c r="E573" s="16"/>
      <c r="F573" s="16"/>
      <c r="G573" s="16">
        <v>0</v>
      </c>
      <c r="H573" s="16"/>
      <c r="I573" s="4"/>
      <c r="J573" s="14"/>
      <c r="K573" s="17" t="s">
        <v>65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833.450000000003</v>
      </c>
      <c r="AA573" s="15" t="s">
        <v>23</v>
      </c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 t="s">
        <v>23</v>
      </c>
      <c r="AR573" s="14"/>
      <c r="AS573" s="18"/>
      <c r="AT573" s="16">
        <v>0</v>
      </c>
      <c r="AU573" s="18">
        <f t="shared" si="187"/>
        <v>0</v>
      </c>
      <c r="AV573" s="15" t="s">
        <v>23</v>
      </c>
      <c r="AX573" s="14"/>
      <c r="AY573" s="18"/>
      <c r="AZ573" s="16">
        <v>0</v>
      </c>
      <c r="BA573" s="18">
        <f t="shared" si="188"/>
        <v>0</v>
      </c>
      <c r="BB573" s="15" t="s">
        <v>23</v>
      </c>
      <c r="BD573" s="14"/>
      <c r="BE573" s="18"/>
      <c r="BF573" s="16">
        <v>0</v>
      </c>
      <c r="BG573" s="18">
        <f t="shared" si="189"/>
        <v>0</v>
      </c>
      <c r="BH573" s="15" t="s">
        <v>23</v>
      </c>
      <c r="BJ573" s="86"/>
      <c r="BK573" s="86"/>
      <c r="BL573" s="24"/>
      <c r="BM573" s="24"/>
      <c r="BN573" s="24"/>
      <c r="BO573" s="24"/>
      <c r="BP573" s="24"/>
      <c r="BQ573" s="126"/>
    </row>
    <row r="574" spans="1:69" ht="16.8" customHeight="1" x14ac:dyDescent="0.35">
      <c r="A574" s="15"/>
      <c r="B574" s="15"/>
      <c r="C574" s="28" t="s">
        <v>66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 t="s">
        <v>23</v>
      </c>
      <c r="L574" s="16"/>
      <c r="M574" s="16"/>
      <c r="N574" s="16" t="s">
        <v>67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833.450000000003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 t="s">
        <v>23</v>
      </c>
      <c r="AR574" s="14"/>
      <c r="AS574" s="18"/>
      <c r="AT574" s="16"/>
      <c r="AU574" s="18">
        <f t="shared" si="187"/>
        <v>0</v>
      </c>
      <c r="AV574" s="15" t="s">
        <v>23</v>
      </c>
      <c r="AX574" s="14"/>
      <c r="AY574" s="18"/>
      <c r="AZ574" s="16"/>
      <c r="BA574" s="18">
        <f t="shared" si="188"/>
        <v>0</v>
      </c>
      <c r="BB574" s="15" t="s">
        <v>23</v>
      </c>
      <c r="BD574" s="14"/>
      <c r="BE574" s="18"/>
      <c r="BF574" s="16"/>
      <c r="BG574" s="18">
        <f t="shared" si="189"/>
        <v>0</v>
      </c>
      <c r="BH574" s="15" t="s">
        <v>23</v>
      </c>
      <c r="BJ574" s="86"/>
      <c r="BK574" s="86"/>
      <c r="BL574" s="24"/>
      <c r="BM574" s="24"/>
      <c r="BN574" s="24"/>
      <c r="BO574" s="24"/>
      <c r="BP574" s="24"/>
      <c r="BQ574" s="126"/>
    </row>
    <row r="575" spans="1:69" ht="16.8" customHeight="1" x14ac:dyDescent="0.35">
      <c r="A575" s="15"/>
      <c r="B575" s="66"/>
      <c r="C575" s="15" t="s">
        <v>149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 t="s">
        <v>23</v>
      </c>
      <c r="L575" s="16"/>
      <c r="M575" s="16">
        <v>0</v>
      </c>
      <c r="N575" s="16" t="s">
        <v>69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833.450000000003</v>
      </c>
      <c r="AA575" s="15" t="s">
        <v>23</v>
      </c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 t="s">
        <v>23</v>
      </c>
      <c r="AR575" s="14"/>
      <c r="AS575" s="18"/>
      <c r="AT575" s="16">
        <v>0</v>
      </c>
      <c r="AU575" s="18">
        <f t="shared" si="187"/>
        <v>0</v>
      </c>
      <c r="AV575" s="15" t="s">
        <v>23</v>
      </c>
      <c r="AX575" s="14"/>
      <c r="AY575" s="18"/>
      <c r="AZ575" s="16">
        <v>0</v>
      </c>
      <c r="BA575" s="18">
        <f t="shared" si="188"/>
        <v>0</v>
      </c>
      <c r="BB575" s="15" t="s">
        <v>23</v>
      </c>
      <c r="BD575" s="14"/>
      <c r="BE575" s="18"/>
      <c r="BF575" s="16">
        <v>0</v>
      </c>
      <c r="BG575" s="18">
        <f t="shared" si="189"/>
        <v>0</v>
      </c>
      <c r="BH575" s="15" t="s">
        <v>23</v>
      </c>
      <c r="BJ575" s="86"/>
      <c r="BK575" s="86"/>
      <c r="BL575" s="24"/>
      <c r="BM575" s="24"/>
      <c r="BN575" s="24"/>
      <c r="BO575" s="24"/>
      <c r="BP575" s="24"/>
      <c r="BQ575" s="126"/>
    </row>
    <row r="576" spans="1:69" ht="16.8" customHeight="1" x14ac:dyDescent="0.35">
      <c r="A576" s="15"/>
      <c r="B576" s="15"/>
      <c r="C576" s="15" t="s">
        <v>151</v>
      </c>
      <c r="D576" s="16"/>
      <c r="E576" s="16">
        <v>0</v>
      </c>
      <c r="F576" s="16"/>
      <c r="G576" s="16">
        <v>0</v>
      </c>
      <c r="H576" s="16"/>
      <c r="I576" s="4"/>
      <c r="J576" s="14" t="s">
        <v>23</v>
      </c>
      <c r="K576" s="17" t="s">
        <v>23</v>
      </c>
      <c r="L576" s="16"/>
      <c r="M576" s="16">
        <v>0</v>
      </c>
      <c r="N576" s="16" t="s">
        <v>71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833.450000000003</v>
      </c>
      <c r="AA576" s="15" t="s">
        <v>23</v>
      </c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 t="s">
        <v>23</v>
      </c>
      <c r="AR576" s="14"/>
      <c r="AS576" s="18"/>
      <c r="AT576" s="16">
        <v>0</v>
      </c>
      <c r="AU576" s="18">
        <f t="shared" si="187"/>
        <v>0</v>
      </c>
      <c r="AV576" s="15" t="s">
        <v>23</v>
      </c>
      <c r="AX576" s="14"/>
      <c r="AY576" s="18"/>
      <c r="AZ576" s="16">
        <v>0</v>
      </c>
      <c r="BA576" s="18">
        <f t="shared" si="188"/>
        <v>0</v>
      </c>
      <c r="BB576" s="15" t="s">
        <v>23</v>
      </c>
      <c r="BD576" s="14"/>
      <c r="BE576" s="18"/>
      <c r="BF576" s="16">
        <v>0</v>
      </c>
      <c r="BG576" s="18">
        <f t="shared" si="189"/>
        <v>0</v>
      </c>
      <c r="BH576" s="15" t="s">
        <v>23</v>
      </c>
      <c r="BJ576" s="86"/>
      <c r="BK576" s="86"/>
      <c r="BL576" s="24"/>
      <c r="BM576" s="24"/>
      <c r="BN576" s="24"/>
      <c r="BO576" s="24"/>
      <c r="BP576" s="24"/>
      <c r="BQ576" s="126"/>
    </row>
    <row r="577" spans="1:69" ht="16.8" customHeight="1" x14ac:dyDescent="0.35">
      <c r="A577" s="15"/>
      <c r="B577" s="15"/>
      <c r="C577" s="15" t="s">
        <v>153</v>
      </c>
      <c r="D577" s="16" t="s">
        <v>23</v>
      </c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73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833.450000000003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6"/>
    </row>
    <row r="578" spans="1:69" ht="16.8" customHeight="1" x14ac:dyDescent="0.35">
      <c r="A578" s="15"/>
      <c r="B578" s="15"/>
      <c r="C578" s="15" t="s">
        <v>154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75</v>
      </c>
      <c r="L578" s="3">
        <f>SUM(L551:L577)</f>
        <v>49112.87</v>
      </c>
      <c r="M578" s="3">
        <f>SUM(M551:M577)</f>
        <v>6063.1499999999987</v>
      </c>
      <c r="N578" s="16" t="s">
        <v>76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833.450000000003</v>
      </c>
      <c r="AA578" s="15" t="s">
        <v>23</v>
      </c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 t="s">
        <v>23</v>
      </c>
      <c r="AR578" s="14"/>
      <c r="AS578" s="18"/>
      <c r="AT578" s="16">
        <v>0</v>
      </c>
      <c r="AU578" s="18">
        <f t="shared" si="187"/>
        <v>0</v>
      </c>
      <c r="AV578" s="15" t="s">
        <v>23</v>
      </c>
      <c r="AX578" s="14"/>
      <c r="AY578" s="18"/>
      <c r="AZ578" s="16">
        <v>0</v>
      </c>
      <c r="BA578" s="18">
        <f t="shared" si="188"/>
        <v>0</v>
      </c>
      <c r="BB578" s="15" t="s">
        <v>23</v>
      </c>
      <c r="BD578" s="14"/>
      <c r="BE578" s="18"/>
      <c r="BF578" s="16">
        <v>0</v>
      </c>
      <c r="BG578" s="18">
        <f t="shared" si="189"/>
        <v>0</v>
      </c>
      <c r="BH578" s="15" t="s">
        <v>23</v>
      </c>
      <c r="BJ578" s="86"/>
      <c r="BK578" s="86"/>
      <c r="BL578" s="24"/>
      <c r="BM578" s="24"/>
      <c r="BN578" s="24"/>
      <c r="BO578" s="24"/>
      <c r="BP578" s="24"/>
      <c r="BQ578" s="126"/>
    </row>
    <row r="579" spans="1:69" ht="16.8" customHeight="1" x14ac:dyDescent="0.35">
      <c r="A579" s="15"/>
      <c r="B579" s="15"/>
      <c r="C579" s="15" t="s">
        <v>77</v>
      </c>
      <c r="D579" s="16"/>
      <c r="E579" s="16"/>
      <c r="F579" s="16"/>
      <c r="G579" s="16">
        <v>0</v>
      </c>
      <c r="H579" s="16"/>
      <c r="I579" s="4"/>
      <c r="J579" s="14"/>
      <c r="K579" s="6" t="s">
        <v>33</v>
      </c>
      <c r="L579" s="3">
        <f>L519</f>
        <v>431268.05999999994</v>
      </c>
      <c r="M579" s="3">
        <f>M519</f>
        <v>406421.21999999991</v>
      </c>
      <c r="N579" s="16" t="s">
        <v>78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833.450000000003</v>
      </c>
      <c r="AA579" s="15" t="s">
        <v>23</v>
      </c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 t="s">
        <v>23</v>
      </c>
      <c r="AR579" s="14"/>
      <c r="AS579" s="18"/>
      <c r="AT579" s="16">
        <v>0</v>
      </c>
      <c r="AU579" s="18">
        <f t="shared" si="187"/>
        <v>0</v>
      </c>
      <c r="AV579" s="15" t="s">
        <v>23</v>
      </c>
      <c r="AX579" s="14"/>
      <c r="AY579" s="18"/>
      <c r="AZ579" s="16">
        <v>0</v>
      </c>
      <c r="BA579" s="18">
        <f t="shared" si="188"/>
        <v>0</v>
      </c>
      <c r="BB579" s="15" t="s">
        <v>23</v>
      </c>
      <c r="BD579" s="14"/>
      <c r="BE579" s="18"/>
      <c r="BF579" s="16">
        <v>0</v>
      </c>
      <c r="BG579" s="18">
        <f t="shared" si="189"/>
        <v>0</v>
      </c>
      <c r="BH579" s="15" t="s">
        <v>23</v>
      </c>
      <c r="BJ579" s="86"/>
      <c r="BK579" s="86"/>
      <c r="BL579" s="24"/>
      <c r="BM579" s="24"/>
      <c r="BN579" s="24"/>
      <c r="BO579" s="24"/>
      <c r="BP579" s="24"/>
      <c r="BQ579" s="126"/>
    </row>
    <row r="580" spans="1:69" ht="16.8" customHeight="1" thickBot="1" x14ac:dyDescent="0.4">
      <c r="A580" s="15"/>
      <c r="B580" s="15"/>
      <c r="C580" s="15" t="s">
        <v>79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80</v>
      </c>
      <c r="L580" s="3">
        <f>L578+L579</f>
        <v>480380.92999999993</v>
      </c>
      <c r="M580" s="3">
        <f>M578+M579</f>
        <v>412484.36999999994</v>
      </c>
      <c r="N580" s="16" t="s">
        <v>81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833.450000000003</v>
      </c>
      <c r="AA580" s="15"/>
      <c r="AB580" s="24"/>
      <c r="AC580" s="15" t="s">
        <v>23</v>
      </c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6"/>
    </row>
    <row r="581" spans="1:69" ht="16.8" customHeight="1" thickTop="1" thickBot="1" x14ac:dyDescent="0.4">
      <c r="A581" s="15"/>
      <c r="B581" s="15"/>
      <c r="C581" s="15" t="s">
        <v>82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83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833.450000000003</v>
      </c>
      <c r="AA581" s="15" t="s">
        <v>23</v>
      </c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 t="s">
        <v>23</v>
      </c>
      <c r="AR581" s="14"/>
      <c r="AS581" s="18"/>
      <c r="AT581" s="16">
        <v>0</v>
      </c>
      <c r="AU581" s="18">
        <f t="shared" si="187"/>
        <v>0</v>
      </c>
      <c r="AV581" s="15" t="s">
        <v>23</v>
      </c>
      <c r="AX581" s="14"/>
      <c r="AY581" s="18"/>
      <c r="AZ581" s="16">
        <v>0</v>
      </c>
      <c r="BA581" s="18">
        <f t="shared" si="188"/>
        <v>0</v>
      </c>
      <c r="BB581" s="15" t="s">
        <v>23</v>
      </c>
      <c r="BD581" s="14"/>
      <c r="BE581" s="18"/>
      <c r="BF581" s="16">
        <v>0</v>
      </c>
      <c r="BG581" s="18">
        <f t="shared" si="189"/>
        <v>0</v>
      </c>
      <c r="BH581" s="15" t="s">
        <v>23</v>
      </c>
      <c r="BJ581" s="86"/>
      <c r="BK581" s="86"/>
      <c r="BL581" s="24"/>
      <c r="BM581" s="24"/>
      <c r="BN581" s="24"/>
      <c r="BO581" s="24"/>
      <c r="BP581" s="24"/>
      <c r="BQ581" s="126"/>
    </row>
    <row r="582" spans="1:69" ht="16.8" customHeight="1" thickTop="1" thickBot="1" x14ac:dyDescent="0.4">
      <c r="A582" s="15"/>
      <c r="B582" s="15"/>
      <c r="C582" s="15" t="s">
        <v>84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85</v>
      </c>
      <c r="O582" s="43">
        <f>P576-O575-O576-O574</f>
        <v>3506.6700000000055</v>
      </c>
      <c r="P582" s="18" t="s">
        <v>23</v>
      </c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833.450000000003</v>
      </c>
      <c r="AA582" s="15" t="s">
        <v>23</v>
      </c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 t="s">
        <v>23</v>
      </c>
      <c r="AR582" s="14"/>
      <c r="AS582" s="18"/>
      <c r="AT582" s="16">
        <v>0</v>
      </c>
      <c r="AU582" s="18">
        <f t="shared" si="187"/>
        <v>0</v>
      </c>
      <c r="AV582" s="15" t="s">
        <v>23</v>
      </c>
      <c r="AX582" s="14"/>
      <c r="AY582" s="18"/>
      <c r="AZ582" s="16">
        <v>0</v>
      </c>
      <c r="BA582" s="18">
        <f t="shared" si="188"/>
        <v>0</v>
      </c>
      <c r="BB582" s="15" t="s">
        <v>23</v>
      </c>
      <c r="BD582" s="14"/>
      <c r="BE582" s="18"/>
      <c r="BF582" s="16">
        <v>0</v>
      </c>
      <c r="BG582" s="18">
        <f t="shared" si="189"/>
        <v>0</v>
      </c>
      <c r="BH582" s="15" t="s">
        <v>23</v>
      </c>
      <c r="BJ582" s="86"/>
      <c r="BK582" s="86"/>
      <c r="BL582" s="24"/>
      <c r="BM582" s="24"/>
      <c r="BN582" s="24"/>
      <c r="BO582" s="24"/>
      <c r="BP582" s="24"/>
      <c r="BQ582" s="126"/>
    </row>
    <row r="583" spans="1:69" ht="16.8" customHeight="1" thickTop="1" x14ac:dyDescent="0.35">
      <c r="A583" s="15"/>
      <c r="B583" s="15"/>
      <c r="C583" s="15" t="s">
        <v>86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87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 t="s">
        <v>23</v>
      </c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833.450000000003</v>
      </c>
      <c r="AA583" s="15" t="s">
        <v>23</v>
      </c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 t="s">
        <v>23</v>
      </c>
      <c r="AR583" s="14"/>
      <c r="AS583" s="18"/>
      <c r="AT583" s="16">
        <v>0</v>
      </c>
      <c r="AU583" s="18">
        <f t="shared" si="187"/>
        <v>0</v>
      </c>
      <c r="AV583" s="15" t="s">
        <v>23</v>
      </c>
      <c r="AX583" s="14"/>
      <c r="AY583" s="18"/>
      <c r="AZ583" s="16">
        <v>0</v>
      </c>
      <c r="BA583" s="18">
        <f t="shared" si="188"/>
        <v>0</v>
      </c>
      <c r="BB583" s="15" t="s">
        <v>23</v>
      </c>
      <c r="BD583" s="14"/>
      <c r="BE583" s="18"/>
      <c r="BF583" s="16">
        <v>0</v>
      </c>
      <c r="BG583" s="18">
        <f t="shared" si="189"/>
        <v>0</v>
      </c>
      <c r="BH583" s="15" t="s">
        <v>23</v>
      </c>
      <c r="BJ583" s="86"/>
      <c r="BK583" s="86"/>
      <c r="BL583" s="24"/>
      <c r="BM583" s="24"/>
      <c r="BN583" s="24"/>
      <c r="BO583" s="24"/>
      <c r="BP583" s="24"/>
      <c r="BQ583" s="126"/>
    </row>
    <row r="584" spans="1:69" ht="16.8" customHeight="1" x14ac:dyDescent="0.35">
      <c r="A584" s="15"/>
      <c r="B584" s="15"/>
      <c r="C584" s="15" t="s">
        <v>88</v>
      </c>
      <c r="D584" s="16"/>
      <c r="E584" s="16"/>
      <c r="F584" s="16"/>
      <c r="G584" s="16">
        <v>0</v>
      </c>
      <c r="H584" s="16"/>
      <c r="I584" s="4"/>
      <c r="J584" s="14"/>
      <c r="K584" s="6" t="s">
        <v>89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 t="s">
        <v>23</v>
      </c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199">(X584-Y584)+Z583</f>
        <v>833.450000000003</v>
      </c>
      <c r="AA584" s="15" t="s">
        <v>23</v>
      </c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 t="s">
        <v>23</v>
      </c>
      <c r="AR584" s="14"/>
      <c r="AS584" s="18"/>
      <c r="AT584" s="16">
        <v>0</v>
      </c>
      <c r="AU584" s="18">
        <f t="shared" ref="AU584:AU615" si="201">(AS584-AT584)+AU583</f>
        <v>0</v>
      </c>
      <c r="AV584" s="15" t="s">
        <v>23</v>
      </c>
      <c r="AX584" s="14"/>
      <c r="AY584" s="18"/>
      <c r="AZ584" s="16">
        <v>0</v>
      </c>
      <c r="BA584" s="18">
        <f t="shared" ref="BA584:BA615" si="202">(AY584-AZ584)+BA583</f>
        <v>0</v>
      </c>
      <c r="BB584" s="15" t="s">
        <v>23</v>
      </c>
      <c r="BD584" s="14"/>
      <c r="BE584" s="18"/>
      <c r="BF584" s="16">
        <v>0</v>
      </c>
      <c r="BG584" s="18">
        <f t="shared" ref="BG584:BG615" si="203">(BE584-BF584)+BG583</f>
        <v>0</v>
      </c>
      <c r="BH584" s="15" t="s">
        <v>23</v>
      </c>
      <c r="BJ584" s="86"/>
      <c r="BK584" s="86"/>
      <c r="BL584" s="24"/>
      <c r="BM584" s="24"/>
      <c r="BN584" s="24"/>
      <c r="BO584" s="24"/>
      <c r="BP584" s="24"/>
      <c r="BQ584" s="126"/>
    </row>
    <row r="585" spans="1:69" ht="16.8" customHeight="1" x14ac:dyDescent="0.35">
      <c r="A585" s="15"/>
      <c r="B585" s="15"/>
      <c r="C585" s="15" t="s">
        <v>269</v>
      </c>
      <c r="D585" s="16"/>
      <c r="E585" s="16"/>
      <c r="F585" s="16"/>
      <c r="G585" s="16">
        <v>833.33</v>
      </c>
      <c r="H585" s="16"/>
      <c r="I585" s="4"/>
      <c r="J585" s="14"/>
      <c r="K585" s="6" t="s">
        <v>91</v>
      </c>
      <c r="L585" s="3">
        <f>T608+Z608+AO608+AU608</f>
        <v>77967.87</v>
      </c>
      <c r="M585" s="16"/>
      <c r="N585" s="16"/>
      <c r="O585" s="16"/>
      <c r="P585" s="18" t="s">
        <v>23</v>
      </c>
      <c r="Q585" s="14"/>
      <c r="R585" s="18"/>
      <c r="S585" s="16">
        <f t="shared" si="196"/>
        <v>833.33</v>
      </c>
      <c r="T585" s="18">
        <f t="shared" si="198"/>
        <v>59360.05999999999</v>
      </c>
      <c r="U585" s="15" t="s">
        <v>23</v>
      </c>
      <c r="W585" s="14"/>
      <c r="X585" s="18"/>
      <c r="Y585" s="16">
        <v>0</v>
      </c>
      <c r="Z585" s="18">
        <f t="shared" si="199"/>
        <v>833.450000000003</v>
      </c>
      <c r="AA585" s="15" t="s">
        <v>23</v>
      </c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 t="s">
        <v>23</v>
      </c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 t="s">
        <v>23</v>
      </c>
      <c r="AR585" s="14"/>
      <c r="AS585" s="18"/>
      <c r="AT585" s="16">
        <v>0</v>
      </c>
      <c r="AU585" s="18">
        <f t="shared" si="201"/>
        <v>0</v>
      </c>
      <c r="AV585" s="15" t="s">
        <v>23</v>
      </c>
      <c r="AX585" s="14"/>
      <c r="AY585" s="18"/>
      <c r="AZ585" s="16">
        <v>0</v>
      </c>
      <c r="BA585" s="18">
        <f t="shared" si="202"/>
        <v>0</v>
      </c>
      <c r="BB585" s="15" t="s">
        <v>23</v>
      </c>
      <c r="BD585" s="14"/>
      <c r="BE585" s="18"/>
      <c r="BF585" s="16">
        <v>0</v>
      </c>
      <c r="BG585" s="18">
        <f t="shared" si="203"/>
        <v>0</v>
      </c>
      <c r="BH585" s="15" t="s">
        <v>23</v>
      </c>
      <c r="BJ585" s="86"/>
      <c r="BK585" s="86"/>
      <c r="BL585" s="24"/>
      <c r="BM585" s="24"/>
      <c r="BN585" s="24"/>
      <c r="BO585" s="24"/>
      <c r="BP585" s="24"/>
      <c r="BQ585" s="126"/>
    </row>
    <row r="586" spans="1:69" ht="16.8" customHeight="1" x14ac:dyDescent="0.35">
      <c r="A586" s="15"/>
      <c r="B586" s="15"/>
      <c r="C586" s="15" t="s">
        <v>92</v>
      </c>
      <c r="D586" s="16"/>
      <c r="E586" s="16"/>
      <c r="F586" s="16"/>
      <c r="G586" s="16">
        <v>0</v>
      </c>
      <c r="H586" s="16"/>
      <c r="I586" s="4"/>
      <c r="J586" s="14"/>
      <c r="K586" s="6" t="s">
        <v>93</v>
      </c>
      <c r="L586" s="3"/>
      <c r="M586" s="46" t="s">
        <v>94</v>
      </c>
      <c r="N586" s="46"/>
      <c r="O586" s="16"/>
      <c r="P586" s="18" t="s">
        <v>23</v>
      </c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833.450000000003</v>
      </c>
      <c r="AA586" s="15" t="s">
        <v>23</v>
      </c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 t="s">
        <v>23</v>
      </c>
      <c r="AR586" s="14"/>
      <c r="AS586" s="18"/>
      <c r="AT586" s="16">
        <v>0</v>
      </c>
      <c r="AU586" s="18">
        <f t="shared" si="201"/>
        <v>0</v>
      </c>
      <c r="AV586" s="15" t="s">
        <v>23</v>
      </c>
      <c r="AX586" s="14"/>
      <c r="AY586" s="18"/>
      <c r="AZ586" s="16">
        <v>0</v>
      </c>
      <c r="BA586" s="18">
        <f t="shared" si="202"/>
        <v>0</v>
      </c>
      <c r="BB586" s="15" t="s">
        <v>23</v>
      </c>
      <c r="BD586" s="14"/>
      <c r="BE586" s="18"/>
      <c r="BF586" s="16">
        <v>0</v>
      </c>
      <c r="BG586" s="18">
        <f t="shared" si="203"/>
        <v>0</v>
      </c>
      <c r="BH586" s="15" t="s">
        <v>23</v>
      </c>
      <c r="BJ586" s="86"/>
      <c r="BK586" s="86"/>
      <c r="BL586" s="24"/>
      <c r="BM586" s="24"/>
      <c r="BN586" s="24"/>
      <c r="BO586" s="24"/>
      <c r="BP586" s="24"/>
      <c r="BQ586" s="126"/>
    </row>
    <row r="587" spans="1:69" ht="16.8" customHeight="1" x14ac:dyDescent="0.35">
      <c r="A587" s="15"/>
      <c r="B587" s="15"/>
      <c r="C587" s="15" t="s">
        <v>95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96</v>
      </c>
      <c r="L587" s="50">
        <v>114.5</v>
      </c>
      <c r="M587" s="16" t="s">
        <v>27</v>
      </c>
      <c r="N587" s="16" t="s">
        <v>28</v>
      </c>
      <c r="O587" s="16"/>
      <c r="P587" s="18" t="s">
        <v>23</v>
      </c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833.450000000003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6"/>
    </row>
    <row r="588" spans="1:69" ht="16.8" customHeight="1" x14ac:dyDescent="0.35">
      <c r="A588" s="15"/>
      <c r="B588" s="15"/>
      <c r="C588" s="15" t="s">
        <v>97</v>
      </c>
      <c r="D588" s="16"/>
      <c r="E588" s="16"/>
      <c r="F588" s="16"/>
      <c r="G588" s="16">
        <v>0</v>
      </c>
      <c r="H588" s="16"/>
      <c r="I588" s="4"/>
      <c r="J588" s="14"/>
      <c r="K588" s="16" t="s">
        <v>254</v>
      </c>
      <c r="L588" s="16">
        <v>-0.02</v>
      </c>
      <c r="M588" s="30" t="s">
        <v>99</v>
      </c>
      <c r="N588" s="30">
        <v>130</v>
      </c>
      <c r="O588" s="16"/>
      <c r="P588" s="18" t="s">
        <v>23</v>
      </c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833.450000000003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6"/>
    </row>
    <row r="589" spans="1:69" ht="16.8" customHeight="1" x14ac:dyDescent="0.35">
      <c r="A589" s="15"/>
      <c r="B589" s="15"/>
      <c r="C589" s="15" t="s">
        <v>100</v>
      </c>
      <c r="D589" s="16"/>
      <c r="E589" s="16"/>
      <c r="F589" s="16"/>
      <c r="G589" s="16">
        <v>0</v>
      </c>
      <c r="H589" s="16"/>
      <c r="I589" s="4"/>
      <c r="J589" s="14"/>
      <c r="K589" s="25" t="s">
        <v>270</v>
      </c>
      <c r="L589" s="83">
        <v>23</v>
      </c>
      <c r="M589" s="16" t="s">
        <v>23</v>
      </c>
      <c r="N589" s="73">
        <v>0</v>
      </c>
      <c r="O589" s="16"/>
      <c r="P589" s="18" t="s">
        <v>23</v>
      </c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833.450000000003</v>
      </c>
      <c r="AA589" s="15" t="s">
        <v>23</v>
      </c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 t="s">
        <v>23</v>
      </c>
      <c r="AR589" s="14"/>
      <c r="AS589" s="18"/>
      <c r="AT589" s="16">
        <v>0</v>
      </c>
      <c r="AU589" s="18">
        <f t="shared" si="201"/>
        <v>0</v>
      </c>
      <c r="AV589" s="15" t="s">
        <v>23</v>
      </c>
      <c r="AX589" s="14"/>
      <c r="AY589" s="18"/>
      <c r="AZ589" s="16">
        <v>0</v>
      </c>
      <c r="BA589" s="18">
        <f t="shared" si="202"/>
        <v>0</v>
      </c>
      <c r="BB589" s="15" t="s">
        <v>23</v>
      </c>
      <c r="BD589" s="14"/>
      <c r="BE589" s="18"/>
      <c r="BF589" s="16">
        <v>0</v>
      </c>
      <c r="BG589" s="18">
        <f t="shared" si="203"/>
        <v>0</v>
      </c>
      <c r="BH589" s="15" t="s">
        <v>23</v>
      </c>
      <c r="BJ589" s="86"/>
      <c r="BK589" s="86"/>
      <c r="BL589" s="24"/>
      <c r="BM589" s="24"/>
      <c r="BN589" s="24"/>
      <c r="BO589" s="24"/>
      <c r="BP589" s="24"/>
      <c r="BQ589" s="126"/>
    </row>
    <row r="590" spans="1:69" ht="16.8" customHeight="1" x14ac:dyDescent="0.35">
      <c r="A590" s="15"/>
      <c r="B590" s="15"/>
      <c r="C590" s="64" t="s">
        <v>157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271</v>
      </c>
      <c r="L590" s="73">
        <v>654</v>
      </c>
      <c r="M590" s="16" t="s">
        <v>247</v>
      </c>
      <c r="N590" s="16">
        <v>658</v>
      </c>
      <c r="O590" s="16" t="s">
        <v>23</v>
      </c>
      <c r="P590" s="18" t="s">
        <v>23</v>
      </c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833.450000000003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6"/>
    </row>
    <row r="591" spans="1:69" ht="16.8" customHeight="1" x14ac:dyDescent="0.35">
      <c r="A591" s="15"/>
      <c r="B591" s="15"/>
      <c r="C591" s="15" t="s">
        <v>104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215</v>
      </c>
      <c r="L591" s="73">
        <v>204</v>
      </c>
      <c r="M591" s="30" t="s">
        <v>23</v>
      </c>
      <c r="N591" s="30">
        <v>0</v>
      </c>
      <c r="O591" s="16" t="s">
        <v>23</v>
      </c>
      <c r="P591" s="18" t="s">
        <v>23</v>
      </c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195</v>
      </c>
      <c r="X591" s="18">
        <v>0</v>
      </c>
      <c r="Y591" s="16"/>
      <c r="Z591" s="18">
        <f t="shared" si="199"/>
        <v>833.450000000003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6"/>
    </row>
    <row r="592" spans="1:69" ht="16.8" customHeight="1" x14ac:dyDescent="0.35">
      <c r="A592" s="15"/>
      <c r="B592" s="15"/>
      <c r="C592" s="47" t="s">
        <v>158</v>
      </c>
      <c r="D592" s="16"/>
      <c r="E592" s="16"/>
      <c r="F592" s="1">
        <v>0</v>
      </c>
      <c r="G592" s="16">
        <v>0</v>
      </c>
      <c r="H592" s="16"/>
      <c r="I592" s="4" t="s">
        <v>23</v>
      </c>
      <c r="J592" s="14"/>
      <c r="K592" s="30" t="s">
        <v>272</v>
      </c>
      <c r="L592" s="30">
        <v>220</v>
      </c>
      <c r="M592" s="16" t="s">
        <v>23</v>
      </c>
      <c r="N592" s="16">
        <v>0</v>
      </c>
      <c r="O592" s="16" t="s">
        <v>23</v>
      </c>
      <c r="P592" s="18" t="s">
        <v>23</v>
      </c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833.450000000003</v>
      </c>
      <c r="AA592" s="15" t="s">
        <v>23</v>
      </c>
      <c r="AB592" s="24"/>
      <c r="AC592" s="64" t="s">
        <v>159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 t="s">
        <v>23</v>
      </c>
      <c r="AR592" s="14"/>
      <c r="AS592" s="18"/>
      <c r="AT592" s="16">
        <v>0</v>
      </c>
      <c r="AU592" s="18">
        <f t="shared" si="201"/>
        <v>0</v>
      </c>
      <c r="AV592" s="15" t="s">
        <v>23</v>
      </c>
      <c r="AX592" s="14"/>
      <c r="AY592" s="18"/>
      <c r="AZ592" s="16">
        <v>0</v>
      </c>
      <c r="BA592" s="18">
        <f t="shared" si="202"/>
        <v>0</v>
      </c>
      <c r="BB592" s="15" t="s">
        <v>23</v>
      </c>
      <c r="BD592" s="14"/>
      <c r="BE592" s="18"/>
      <c r="BF592" s="16">
        <v>0</v>
      </c>
      <c r="BG592" s="18">
        <f t="shared" si="203"/>
        <v>0</v>
      </c>
      <c r="BH592" s="15" t="s">
        <v>23</v>
      </c>
      <c r="BJ592" s="86"/>
      <c r="BK592" s="86"/>
      <c r="BL592" s="24"/>
      <c r="BM592" s="24"/>
      <c r="BN592" s="24"/>
      <c r="BO592" s="24"/>
      <c r="BP592" s="24"/>
      <c r="BQ592" s="126"/>
    </row>
    <row r="593" spans="1:69" ht="16.8" customHeight="1" x14ac:dyDescent="0.35">
      <c r="A593" s="15"/>
      <c r="B593" s="15"/>
      <c r="C593" s="15" t="s">
        <v>108</v>
      </c>
      <c r="D593" s="16"/>
      <c r="E593" s="16"/>
      <c r="F593" s="16"/>
      <c r="G593" s="16">
        <v>0</v>
      </c>
      <c r="H593" s="16"/>
      <c r="I593" s="4" t="s">
        <v>23</v>
      </c>
      <c r="J593" s="14"/>
      <c r="K593" s="30" t="s">
        <v>273</v>
      </c>
      <c r="L593" s="73">
        <v>709.04</v>
      </c>
      <c r="M593" s="50" t="s">
        <v>255</v>
      </c>
      <c r="N593" s="50">
        <v>265</v>
      </c>
      <c r="O593" s="16" t="s">
        <v>23</v>
      </c>
      <c r="P593" s="18" t="s">
        <v>23</v>
      </c>
      <c r="Q593" s="14"/>
      <c r="R593" s="18"/>
      <c r="S593" s="16">
        <f>G593</f>
        <v>0</v>
      </c>
      <c r="T593" s="18">
        <f t="shared" si="198"/>
        <v>59360.05999999999</v>
      </c>
      <c r="U593" s="15" t="s">
        <v>110</v>
      </c>
      <c r="W593" s="14"/>
      <c r="X593" s="18"/>
      <c r="Y593" s="16">
        <v>0</v>
      </c>
      <c r="Z593" s="18">
        <f t="shared" si="199"/>
        <v>833.450000000003</v>
      </c>
      <c r="AA593" s="15" t="s">
        <v>23</v>
      </c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 t="s">
        <v>23</v>
      </c>
      <c r="AR593" s="14"/>
      <c r="AS593" s="18">
        <v>0</v>
      </c>
      <c r="AT593" s="16">
        <v>0</v>
      </c>
      <c r="AU593" s="18">
        <f t="shared" si="201"/>
        <v>0</v>
      </c>
      <c r="AV593" s="15" t="s">
        <v>23</v>
      </c>
      <c r="AX593" s="14"/>
      <c r="AY593" s="18">
        <v>0</v>
      </c>
      <c r="AZ593" s="16">
        <v>0</v>
      </c>
      <c r="BA593" s="18">
        <f t="shared" si="202"/>
        <v>0</v>
      </c>
      <c r="BB593" s="15" t="s">
        <v>23</v>
      </c>
      <c r="BD593" s="14"/>
      <c r="BE593" s="18">
        <v>0</v>
      </c>
      <c r="BF593" s="16">
        <v>0</v>
      </c>
      <c r="BG593" s="18">
        <f t="shared" si="203"/>
        <v>0</v>
      </c>
      <c r="BH593" s="15" t="s">
        <v>23</v>
      </c>
      <c r="BJ593" s="86"/>
      <c r="BK593" s="86"/>
      <c r="BL593" s="24"/>
      <c r="BM593" s="24"/>
      <c r="BN593" s="24"/>
      <c r="BO593" s="24"/>
      <c r="BP593" s="24"/>
      <c r="BQ593" s="126"/>
    </row>
    <row r="594" spans="1:69" ht="16.8" customHeight="1" x14ac:dyDescent="0.35">
      <c r="A594" s="15"/>
      <c r="B594" s="15"/>
      <c r="C594" s="15" t="s">
        <v>274</v>
      </c>
      <c r="D594" s="16"/>
      <c r="E594" s="16"/>
      <c r="F594" s="16">
        <v>0</v>
      </c>
      <c r="G594" s="16">
        <v>3500</v>
      </c>
      <c r="H594" s="16"/>
      <c r="I594" s="4" t="s">
        <v>23</v>
      </c>
      <c r="J594" s="14"/>
      <c r="K594" s="16" t="s">
        <v>275</v>
      </c>
      <c r="L594" s="16">
        <v>1290</v>
      </c>
      <c r="M594" s="16" t="s">
        <v>256</v>
      </c>
      <c r="N594" s="16">
        <v>1002.5</v>
      </c>
      <c r="O594" s="16"/>
      <c r="P594" s="18" t="s">
        <v>23</v>
      </c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833.450000000003</v>
      </c>
      <c r="AA594" s="15" t="s">
        <v>23</v>
      </c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 t="s">
        <v>23</v>
      </c>
      <c r="AR594" s="14"/>
      <c r="AS594" s="18">
        <v>0</v>
      </c>
      <c r="AT594" s="16">
        <v>0</v>
      </c>
      <c r="AU594" s="18">
        <f t="shared" si="201"/>
        <v>0</v>
      </c>
      <c r="AV594" s="15" t="s">
        <v>23</v>
      </c>
      <c r="AX594" s="14"/>
      <c r="AY594" s="18">
        <v>0</v>
      </c>
      <c r="AZ594" s="16">
        <v>0</v>
      </c>
      <c r="BA594" s="18">
        <f t="shared" si="202"/>
        <v>0</v>
      </c>
      <c r="BB594" s="15" t="s">
        <v>23</v>
      </c>
      <c r="BD594" s="14"/>
      <c r="BE594" s="18">
        <v>0</v>
      </c>
      <c r="BF594" s="16">
        <v>0</v>
      </c>
      <c r="BG594" s="18">
        <f t="shared" si="203"/>
        <v>0</v>
      </c>
      <c r="BH594" s="15" t="s">
        <v>23</v>
      </c>
      <c r="BJ594" s="86"/>
      <c r="BK594" s="86"/>
      <c r="BL594" s="24"/>
      <c r="BM594" s="24"/>
      <c r="BN594" s="24"/>
      <c r="BO594" s="24"/>
      <c r="BP594" s="24"/>
      <c r="BQ594" s="126"/>
    </row>
    <row r="595" spans="1:69" ht="16.8" customHeight="1" x14ac:dyDescent="0.35">
      <c r="A595" s="15"/>
      <c r="B595" s="15"/>
      <c r="C595" s="15" t="s">
        <v>276</v>
      </c>
      <c r="D595" s="16"/>
      <c r="E595" s="16"/>
      <c r="F595" s="16">
        <v>0</v>
      </c>
      <c r="G595" s="16">
        <v>1460</v>
      </c>
      <c r="H595" s="16"/>
      <c r="I595" s="4" t="s">
        <v>23</v>
      </c>
      <c r="J595" s="14"/>
      <c r="K595" s="16" t="s">
        <v>277</v>
      </c>
      <c r="L595" s="16">
        <v>300</v>
      </c>
      <c r="M595" s="16" t="s">
        <v>257</v>
      </c>
      <c r="N595" s="16">
        <v>338</v>
      </c>
      <c r="O595" s="16"/>
      <c r="P595" s="18" t="s">
        <v>23</v>
      </c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833.450000000003</v>
      </c>
      <c r="AA595" s="15" t="s">
        <v>23</v>
      </c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 t="s">
        <v>23</v>
      </c>
      <c r="AR595" s="14"/>
      <c r="AS595" s="18">
        <v>0</v>
      </c>
      <c r="AT595" s="16"/>
      <c r="AU595" s="18">
        <f t="shared" si="201"/>
        <v>0</v>
      </c>
      <c r="AV595" s="15" t="s">
        <v>23</v>
      </c>
      <c r="AX595" s="14"/>
      <c r="AY595" s="18">
        <v>0</v>
      </c>
      <c r="AZ595" s="16"/>
      <c r="BA595" s="18">
        <f t="shared" si="202"/>
        <v>0</v>
      </c>
      <c r="BB595" s="15" t="s">
        <v>23</v>
      </c>
      <c r="BD595" s="14"/>
      <c r="BE595" s="18">
        <v>0</v>
      </c>
      <c r="BF595" s="16"/>
      <c r="BG595" s="18">
        <f t="shared" si="203"/>
        <v>0</v>
      </c>
      <c r="BH595" s="15" t="s">
        <v>23</v>
      </c>
      <c r="BJ595" s="86"/>
      <c r="BK595" s="86"/>
      <c r="BL595" s="24"/>
      <c r="BM595" s="24"/>
      <c r="BN595" s="24"/>
      <c r="BO595" s="24"/>
      <c r="BP595" s="24"/>
      <c r="BQ595" s="126"/>
    </row>
    <row r="596" spans="1:69" ht="16.8" customHeight="1" x14ac:dyDescent="0.35">
      <c r="A596" s="15" t="s">
        <v>23</v>
      </c>
      <c r="B596" s="15"/>
      <c r="C596" s="15" t="s">
        <v>259</v>
      </c>
      <c r="D596" s="16"/>
      <c r="E596" s="16"/>
      <c r="F596" s="16">
        <v>412.5</v>
      </c>
      <c r="G596" s="16"/>
      <c r="H596" s="16"/>
      <c r="I596" s="4" t="s">
        <v>23</v>
      </c>
      <c r="J596" s="14"/>
      <c r="K596" s="16" t="s">
        <v>278</v>
      </c>
      <c r="L596" s="16">
        <v>1050</v>
      </c>
      <c r="M596" s="30" t="s">
        <v>114</v>
      </c>
      <c r="N596" s="16">
        <v>100</v>
      </c>
      <c r="O596" s="16"/>
      <c r="P596" s="18" t="s">
        <v>23</v>
      </c>
      <c r="Q596" s="14"/>
      <c r="R596" s="18">
        <v>0</v>
      </c>
      <c r="S596" s="16">
        <v>0</v>
      </c>
      <c r="T596" s="18">
        <f t="shared" si="198"/>
        <v>54400.05999999999</v>
      </c>
      <c r="U596" s="15" t="s">
        <v>23</v>
      </c>
      <c r="W596" s="14"/>
      <c r="X596" s="18">
        <f>F596</f>
        <v>412.5</v>
      </c>
      <c r="Y596" s="16">
        <v>0</v>
      </c>
      <c r="Z596" s="18">
        <f t="shared" si="199"/>
        <v>1245.950000000003</v>
      </c>
      <c r="AA596" s="15" t="str">
        <f>C596</f>
        <v>AGOS  10/1</v>
      </c>
      <c r="AB596" s="24"/>
      <c r="AC596" s="15" t="s">
        <v>23</v>
      </c>
      <c r="AD596" s="25"/>
      <c r="AE596" s="62" t="s">
        <v>23</v>
      </c>
      <c r="AF596" s="63" t="s">
        <v>23</v>
      </c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 t="s">
        <v>23</v>
      </c>
      <c r="AR596" s="14"/>
      <c r="AS596" s="18">
        <v>0</v>
      </c>
      <c r="AT596" s="16"/>
      <c r="AU596" s="18">
        <f t="shared" si="201"/>
        <v>0</v>
      </c>
      <c r="AV596" s="15" t="s">
        <v>23</v>
      </c>
      <c r="AX596" s="14"/>
      <c r="AY596" s="18">
        <v>0</v>
      </c>
      <c r="AZ596" s="16"/>
      <c r="BA596" s="18">
        <f t="shared" si="202"/>
        <v>0</v>
      </c>
      <c r="BB596" s="15" t="s">
        <v>23</v>
      </c>
      <c r="BD596" s="14"/>
      <c r="BE596" s="18">
        <v>0</v>
      </c>
      <c r="BF596" s="16"/>
      <c r="BG596" s="18">
        <f t="shared" si="203"/>
        <v>0</v>
      </c>
      <c r="BH596" s="15" t="s">
        <v>23</v>
      </c>
      <c r="BJ596" s="86"/>
      <c r="BK596" s="86"/>
      <c r="BL596" s="24"/>
      <c r="BM596" s="24"/>
      <c r="BN596" s="24"/>
      <c r="BO596" s="24"/>
      <c r="BP596" s="24"/>
      <c r="BQ596" s="126"/>
    </row>
    <row r="597" spans="1:69" ht="16.8" customHeight="1" x14ac:dyDescent="0.35">
      <c r="A597" s="15"/>
      <c r="B597" s="15" t="s">
        <v>23</v>
      </c>
      <c r="C597" s="15" t="s">
        <v>115</v>
      </c>
      <c r="D597" s="16"/>
      <c r="E597" s="16"/>
      <c r="F597" s="16">
        <v>0</v>
      </c>
      <c r="G597" s="16"/>
      <c r="H597" s="16">
        <v>0</v>
      </c>
      <c r="I597" s="4" t="s">
        <v>23</v>
      </c>
      <c r="J597" s="14" t="s">
        <v>23</v>
      </c>
      <c r="K597" s="16" t="s">
        <v>23</v>
      </c>
      <c r="L597" s="16">
        <v>0</v>
      </c>
      <c r="M597" s="3" t="s">
        <v>116</v>
      </c>
      <c r="N597" s="16">
        <v>100</v>
      </c>
      <c r="O597" s="16"/>
      <c r="P597" s="18" t="s">
        <v>23</v>
      </c>
      <c r="Q597" s="14"/>
      <c r="R597" s="18">
        <v>0</v>
      </c>
      <c r="S597" s="16">
        <v>0</v>
      </c>
      <c r="T597" s="18">
        <f t="shared" si="198"/>
        <v>54400.05999999999</v>
      </c>
      <c r="U597" s="15" t="s">
        <v>23</v>
      </c>
      <c r="W597" s="14"/>
      <c r="X597" s="18">
        <f>F597</f>
        <v>0</v>
      </c>
      <c r="Y597" s="16"/>
      <c r="Z597" s="18">
        <f t="shared" si="199"/>
        <v>1245.950000000003</v>
      </c>
      <c r="AA597" s="15" t="s">
        <v>23</v>
      </c>
      <c r="AB597" s="24"/>
      <c r="AC597" s="15" t="s">
        <v>23</v>
      </c>
      <c r="AD597" s="25"/>
      <c r="AE597" s="62" t="s">
        <v>23</v>
      </c>
      <c r="AF597" s="63" t="s">
        <v>23</v>
      </c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 t="s">
        <v>23</v>
      </c>
      <c r="AR597" s="14"/>
      <c r="AS597" s="18">
        <v>0</v>
      </c>
      <c r="AT597" s="16"/>
      <c r="AU597" s="18">
        <f t="shared" si="201"/>
        <v>0</v>
      </c>
      <c r="AV597" s="15" t="s">
        <v>23</v>
      </c>
      <c r="AX597" s="14"/>
      <c r="AY597" s="18">
        <v>0</v>
      </c>
      <c r="AZ597" s="16"/>
      <c r="BA597" s="18">
        <f t="shared" si="202"/>
        <v>0</v>
      </c>
      <c r="BB597" s="15" t="s">
        <v>23</v>
      </c>
      <c r="BD597" s="14"/>
      <c r="BE597" s="18">
        <v>0</v>
      </c>
      <c r="BF597" s="16"/>
      <c r="BG597" s="18">
        <f t="shared" si="203"/>
        <v>0</v>
      </c>
      <c r="BH597" s="15" t="s">
        <v>23</v>
      </c>
      <c r="BJ597" s="86"/>
      <c r="BK597" s="86"/>
      <c r="BL597" s="24"/>
      <c r="BM597" s="24"/>
      <c r="BN597" s="24"/>
      <c r="BO597" s="24"/>
      <c r="BP597" s="24"/>
      <c r="BQ597" s="126"/>
    </row>
    <row r="598" spans="1:69" ht="16.8" customHeight="1" x14ac:dyDescent="0.35">
      <c r="A598" s="15" t="s">
        <v>23</v>
      </c>
      <c r="B598" s="15"/>
      <c r="C598" s="15" t="s">
        <v>115</v>
      </c>
      <c r="D598" s="16"/>
      <c r="E598" s="16"/>
      <c r="F598" s="16">
        <v>0</v>
      </c>
      <c r="G598" s="16"/>
      <c r="H598" s="16"/>
      <c r="I598" s="4" t="s">
        <v>23</v>
      </c>
      <c r="J598" s="14"/>
      <c r="K598" s="16" t="s">
        <v>23</v>
      </c>
      <c r="L598" s="16">
        <v>0</v>
      </c>
      <c r="M598" s="16" t="s">
        <v>23</v>
      </c>
      <c r="N598" s="16">
        <v>0</v>
      </c>
      <c r="O598" s="16" t="s">
        <v>23</v>
      </c>
      <c r="P598" s="18" t="s">
        <v>23</v>
      </c>
      <c r="Q598" s="14"/>
      <c r="R598" s="18">
        <v>0</v>
      </c>
      <c r="S598" s="16">
        <v>0</v>
      </c>
      <c r="T598" s="18">
        <f t="shared" si="198"/>
        <v>54400.05999999999</v>
      </c>
      <c r="U598" s="15" t="s">
        <v>23</v>
      </c>
      <c r="W598" s="14"/>
      <c r="X598" s="18">
        <f>F598</f>
        <v>0</v>
      </c>
      <c r="Y598" s="16"/>
      <c r="Z598" s="18">
        <f t="shared" si="199"/>
        <v>1245.950000000003</v>
      </c>
      <c r="AA598" s="15" t="s">
        <v>23</v>
      </c>
      <c r="AB598" s="24"/>
      <c r="AC598" s="15" t="s">
        <v>23</v>
      </c>
      <c r="AD598" s="25"/>
      <c r="AE598" s="62" t="s">
        <v>23</v>
      </c>
      <c r="AF598" s="63" t="s">
        <v>23</v>
      </c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 t="s">
        <v>23</v>
      </c>
      <c r="AR598" s="14"/>
      <c r="AS598" s="18">
        <v>0</v>
      </c>
      <c r="AT598" s="16"/>
      <c r="AU598" s="18">
        <f t="shared" si="201"/>
        <v>0</v>
      </c>
      <c r="AV598" s="15" t="s">
        <v>23</v>
      </c>
      <c r="AX598" s="14"/>
      <c r="AY598" s="18">
        <v>0</v>
      </c>
      <c r="AZ598" s="16"/>
      <c r="BA598" s="18">
        <f t="shared" si="202"/>
        <v>0</v>
      </c>
      <c r="BB598" s="15" t="s">
        <v>23</v>
      </c>
      <c r="BD598" s="14"/>
      <c r="BE598" s="18">
        <v>0</v>
      </c>
      <c r="BF598" s="16"/>
      <c r="BG598" s="18">
        <f t="shared" si="203"/>
        <v>0</v>
      </c>
      <c r="BH598" s="15" t="s">
        <v>23</v>
      </c>
      <c r="BJ598" s="86"/>
      <c r="BK598" s="86"/>
      <c r="BL598" s="24"/>
      <c r="BM598" s="24"/>
      <c r="BN598" s="24"/>
      <c r="BO598" s="24"/>
      <c r="BP598" s="24"/>
      <c r="BQ598" s="126"/>
    </row>
    <row r="599" spans="1:69" ht="16.8" customHeight="1" x14ac:dyDescent="0.35">
      <c r="A599" s="15"/>
      <c r="B599" s="15"/>
      <c r="C599" s="15" t="s">
        <v>115</v>
      </c>
      <c r="D599" s="16"/>
      <c r="E599" s="16"/>
      <c r="F599" s="16">
        <v>0</v>
      </c>
      <c r="G599" s="16">
        <v>0</v>
      </c>
      <c r="H599" s="16"/>
      <c r="I599" s="4" t="s">
        <v>23</v>
      </c>
      <c r="J599" s="14"/>
      <c r="K599" s="17" t="s">
        <v>69</v>
      </c>
      <c r="L599" s="51">
        <f>AI608</f>
        <v>0</v>
      </c>
      <c r="M599" s="16"/>
      <c r="N599" s="16"/>
      <c r="O599" s="16"/>
      <c r="P599" s="18" t="s">
        <v>23</v>
      </c>
      <c r="Q599" s="14"/>
      <c r="R599" s="18">
        <v>0</v>
      </c>
      <c r="S599" s="16">
        <v>0</v>
      </c>
      <c r="T599" s="18">
        <f t="shared" si="198"/>
        <v>54400.05999999999</v>
      </c>
      <c r="U599" s="15" t="s">
        <v>23</v>
      </c>
      <c r="W599" s="14"/>
      <c r="X599" s="18">
        <f>F599</f>
        <v>0</v>
      </c>
      <c r="Y599" s="16">
        <v>0</v>
      </c>
      <c r="Z599" s="18">
        <f t="shared" si="199"/>
        <v>1245.950000000003</v>
      </c>
      <c r="AA599" s="15" t="str">
        <f>C599</f>
        <v>VERSAMENTO</v>
      </c>
      <c r="AB599" s="24"/>
      <c r="AC599" s="15" t="s">
        <v>23</v>
      </c>
      <c r="AD599" s="25"/>
      <c r="AE599" s="62" t="s">
        <v>23</v>
      </c>
      <c r="AF599" s="63" t="s">
        <v>23</v>
      </c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 t="s">
        <v>23</v>
      </c>
      <c r="AR599" s="14"/>
      <c r="AS599" s="18">
        <v>0</v>
      </c>
      <c r="AT599" s="16"/>
      <c r="AU599" s="18">
        <f t="shared" si="201"/>
        <v>0</v>
      </c>
      <c r="AV599" s="15" t="s">
        <v>23</v>
      </c>
      <c r="AX599" s="14"/>
      <c r="AY599" s="18">
        <v>0</v>
      </c>
      <c r="AZ599" s="16"/>
      <c r="BA599" s="18">
        <f t="shared" si="202"/>
        <v>0</v>
      </c>
      <c r="BB599" s="15" t="s">
        <v>23</v>
      </c>
      <c r="BD599" s="14"/>
      <c r="BE599" s="18">
        <v>0</v>
      </c>
      <c r="BF599" s="16"/>
      <c r="BG599" s="18">
        <f t="shared" si="203"/>
        <v>0</v>
      </c>
      <c r="BH599" s="15" t="s">
        <v>23</v>
      </c>
      <c r="BJ599" s="86"/>
      <c r="BK599" s="86"/>
      <c r="BL599" s="24"/>
      <c r="BM599" s="24"/>
      <c r="BN599" s="24"/>
      <c r="BO599" s="24"/>
      <c r="BP599" s="24"/>
      <c r="BQ599" s="126"/>
    </row>
    <row r="600" spans="1:69" ht="16.8" customHeight="1" x14ac:dyDescent="0.35">
      <c r="A600" s="15"/>
      <c r="B600" s="15"/>
      <c r="C600" s="68" t="s">
        <v>115</v>
      </c>
      <c r="D600" s="16"/>
      <c r="E600" s="16"/>
      <c r="F600" s="16">
        <v>0</v>
      </c>
      <c r="G600" s="16"/>
      <c r="H600" s="16"/>
      <c r="I600" s="4" t="s">
        <v>23</v>
      </c>
      <c r="J600" s="14"/>
      <c r="K600" s="17" t="s">
        <v>119</v>
      </c>
      <c r="L600" s="16">
        <f>SUM(L587:L599)</f>
        <v>4564.5200000000004</v>
      </c>
      <c r="M600" s="16"/>
      <c r="N600" s="16"/>
      <c r="O600" s="16"/>
      <c r="P600" s="18" t="s">
        <v>23</v>
      </c>
      <c r="Q600" s="14"/>
      <c r="R600" s="18">
        <v>0</v>
      </c>
      <c r="S600" s="16"/>
      <c r="T600" s="18">
        <f t="shared" si="198"/>
        <v>54400.05999999999</v>
      </c>
      <c r="U600" s="15" t="s">
        <v>23</v>
      </c>
      <c r="W600" s="14"/>
      <c r="X600" s="18">
        <v>0</v>
      </c>
      <c r="Y600" s="16"/>
      <c r="Z600" s="18">
        <f t="shared" si="199"/>
        <v>1245.950000000003</v>
      </c>
      <c r="AA600" s="15" t="str">
        <f>C600</f>
        <v>VERSAMENTO</v>
      </c>
      <c r="AB600" s="24"/>
      <c r="AC600" s="15" t="s">
        <v>23</v>
      </c>
      <c r="AD600" s="25"/>
      <c r="AE600" s="62" t="s">
        <v>23</v>
      </c>
      <c r="AF600" s="63" t="s">
        <v>23</v>
      </c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 t="s">
        <v>23</v>
      </c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 t="s">
        <v>23</v>
      </c>
      <c r="BD600" s="14"/>
      <c r="BE600" s="18">
        <v>0</v>
      </c>
      <c r="BF600" s="16"/>
      <c r="BG600" s="18">
        <f t="shared" si="203"/>
        <v>0</v>
      </c>
      <c r="BH600" s="15" t="s">
        <v>23</v>
      </c>
      <c r="BJ600" s="86"/>
      <c r="BK600" s="86"/>
      <c r="BL600" s="24"/>
      <c r="BM600" s="24"/>
      <c r="BN600" s="24"/>
      <c r="BO600" s="24"/>
      <c r="BP600" s="24"/>
      <c r="BQ600" s="126"/>
    </row>
    <row r="601" spans="1:69" ht="16.8" customHeight="1" x14ac:dyDescent="0.35">
      <c r="A601" s="15"/>
      <c r="B601" s="15"/>
      <c r="C601" s="15" t="s">
        <v>178</v>
      </c>
      <c r="D601" s="16"/>
      <c r="E601" s="16"/>
      <c r="F601" s="16">
        <f>'BONIFICI GENERALI '!B414+'BONIFICI CATTOLICA'!B414+BL608</f>
        <v>22330.859999999997</v>
      </c>
      <c r="G601" s="85">
        <f>F591</f>
        <v>0</v>
      </c>
      <c r="H601" s="16"/>
      <c r="I601" s="4" t="s">
        <v>23</v>
      </c>
      <c r="J601" s="14"/>
      <c r="K601" s="17" t="s">
        <v>94</v>
      </c>
      <c r="L601" s="16">
        <f>SUM(N588:N601)</f>
        <v>2593.5</v>
      </c>
      <c r="M601" s="44"/>
      <c r="N601" s="16"/>
      <c r="O601" s="16"/>
      <c r="P601" s="18" t="s">
        <v>23</v>
      </c>
      <c r="Q601" s="14"/>
      <c r="R601" s="18">
        <v>0</v>
      </c>
      <c r="S601" s="16"/>
      <c r="T601" s="18">
        <f t="shared" si="198"/>
        <v>54400.05999999999</v>
      </c>
      <c r="U601" s="15" t="s">
        <v>23</v>
      </c>
      <c r="W601" s="14"/>
      <c r="X601" s="18">
        <f>F601</f>
        <v>22330.859999999997</v>
      </c>
      <c r="Y601" s="16">
        <f>G601</f>
        <v>0</v>
      </c>
      <c r="Z601" s="18">
        <f t="shared" si="199"/>
        <v>23576.81</v>
      </c>
      <c r="AA601" s="15" t="str">
        <f>C601</f>
        <v>BONIFICI</v>
      </c>
      <c r="AB601" s="24"/>
      <c r="AC601" s="15" t="s">
        <v>23</v>
      </c>
      <c r="AD601" s="25"/>
      <c r="AE601" s="62" t="s">
        <v>23</v>
      </c>
      <c r="AF601" s="63" t="s">
        <v>23</v>
      </c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 t="s">
        <v>23</v>
      </c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 t="s">
        <v>23</v>
      </c>
      <c r="BD601" s="14"/>
      <c r="BE601" s="18">
        <v>0</v>
      </c>
      <c r="BF601" s="16"/>
      <c r="BG601" s="18">
        <f t="shared" si="203"/>
        <v>0</v>
      </c>
      <c r="BH601" s="15" t="s">
        <v>23</v>
      </c>
      <c r="BJ601" s="86"/>
      <c r="BK601" s="86"/>
      <c r="BL601" s="24"/>
      <c r="BM601" s="24"/>
      <c r="BN601" s="24"/>
      <c r="BO601" s="24"/>
      <c r="BP601" s="24"/>
      <c r="BQ601" s="126"/>
    </row>
    <row r="602" spans="1:69" ht="16.8" customHeight="1" x14ac:dyDescent="0.35">
      <c r="A602" s="15"/>
      <c r="B602" s="15"/>
      <c r="C602" s="47" t="s">
        <v>120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 t="s">
        <v>23</v>
      </c>
      <c r="N602" s="3" t="s">
        <v>23</v>
      </c>
      <c r="O602" s="16"/>
      <c r="P602" s="18" t="s">
        <v>23</v>
      </c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</v>
      </c>
      <c r="AA602" s="15" t="str">
        <f>C602</f>
        <v>PREL .PROVVIGIONI MATURATE</v>
      </c>
      <c r="AB602" s="24"/>
      <c r="AC602" s="15" t="s">
        <v>166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 t="s">
        <v>23</v>
      </c>
      <c r="AR602" s="14"/>
      <c r="AS602" s="18"/>
      <c r="AT602" s="25">
        <v>0</v>
      </c>
      <c r="AU602" s="18">
        <f t="shared" si="201"/>
        <v>0</v>
      </c>
      <c r="AV602" s="15" t="s">
        <v>23</v>
      </c>
      <c r="AX602" s="14"/>
      <c r="AY602" s="18"/>
      <c r="AZ602" s="25">
        <v>0</v>
      </c>
      <c r="BA602" s="18">
        <f t="shared" si="202"/>
        <v>0</v>
      </c>
      <c r="BB602" s="15" t="s">
        <v>23</v>
      </c>
      <c r="BD602" s="14"/>
      <c r="BE602" s="18"/>
      <c r="BF602" s="25">
        <v>0</v>
      </c>
      <c r="BG602" s="18">
        <f t="shared" si="203"/>
        <v>0</v>
      </c>
      <c r="BH602" s="15" t="s">
        <v>23</v>
      </c>
      <c r="BJ602" s="86"/>
      <c r="BK602" s="86" t="s">
        <v>279</v>
      </c>
      <c r="BL602" s="24">
        <v>600</v>
      </c>
      <c r="BM602" s="24"/>
      <c r="BN602" s="24"/>
      <c r="BO602" s="24"/>
      <c r="BP602" s="24"/>
      <c r="BQ602" s="126"/>
    </row>
    <row r="603" spans="1:69" ht="16.8" customHeight="1" x14ac:dyDescent="0.35">
      <c r="A603" s="15"/>
      <c r="B603" s="15"/>
      <c r="C603" s="15" t="s">
        <v>121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 t="s">
        <v>23</v>
      </c>
      <c r="N603" s="16" t="s">
        <v>23</v>
      </c>
      <c r="O603" s="16"/>
      <c r="P603" s="18" t="s">
        <v>23</v>
      </c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6"/>
    </row>
    <row r="604" spans="1:69" ht="16.8" customHeight="1" x14ac:dyDescent="0.35">
      <c r="A604" s="15"/>
      <c r="B604" s="15"/>
      <c r="C604" s="15" t="s">
        <v>122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 t="s">
        <v>23</v>
      </c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</v>
      </c>
      <c r="AA604" s="15" t="s">
        <v>23</v>
      </c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 t="s">
        <v>23</v>
      </c>
      <c r="AR604" s="14"/>
      <c r="AS604" s="18"/>
      <c r="AT604" s="16">
        <v>0</v>
      </c>
      <c r="AU604" s="18">
        <f t="shared" si="201"/>
        <v>0</v>
      </c>
      <c r="AV604" s="15" t="s">
        <v>23</v>
      </c>
      <c r="AX604" s="14"/>
      <c r="AY604" s="18"/>
      <c r="AZ604" s="16">
        <v>0</v>
      </c>
      <c r="BA604" s="18">
        <f t="shared" si="202"/>
        <v>0</v>
      </c>
      <c r="BB604" s="15" t="s">
        <v>23</v>
      </c>
      <c r="BD604" s="14"/>
      <c r="BE604" s="18"/>
      <c r="BF604" s="16">
        <v>0</v>
      </c>
      <c r="BG604" s="18">
        <f t="shared" si="203"/>
        <v>0</v>
      </c>
      <c r="BH604" s="15" t="s">
        <v>23</v>
      </c>
      <c r="BJ604" s="86"/>
      <c r="BK604" s="86"/>
      <c r="BL604" s="24"/>
      <c r="BM604" s="24"/>
      <c r="BN604" s="24"/>
      <c r="BO604" s="24"/>
      <c r="BP604" s="24"/>
      <c r="BQ604" s="126"/>
    </row>
    <row r="605" spans="1:69" ht="16.8" customHeight="1" x14ac:dyDescent="0.35">
      <c r="A605" s="15"/>
      <c r="B605" s="15"/>
      <c r="C605" s="15" t="s">
        <v>23</v>
      </c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123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 t="s">
        <v>23</v>
      </c>
      <c r="Q605" s="14"/>
      <c r="R605" s="18"/>
      <c r="S605" s="16">
        <v>0</v>
      </c>
      <c r="T605" s="18">
        <f t="shared" si="198"/>
        <v>54400.05999999999</v>
      </c>
      <c r="U605" s="15" t="s">
        <v>23</v>
      </c>
      <c r="W605" s="14"/>
      <c r="X605" s="18">
        <v>0</v>
      </c>
      <c r="Y605" s="16">
        <v>0</v>
      </c>
      <c r="Z605" s="18">
        <f t="shared" si="199"/>
        <v>23576.81</v>
      </c>
      <c r="AA605" s="15" t="s">
        <v>23</v>
      </c>
      <c r="AB605" s="24"/>
      <c r="AC605" s="15" t="str">
        <f>C605</f>
        <v/>
      </c>
      <c r="AD605" s="25"/>
      <c r="AE605" s="62">
        <f>G605</f>
        <v>0</v>
      </c>
      <c r="AF605" s="63">
        <f>AE605+AF544</f>
        <v>0</v>
      </c>
      <c r="AG605" s="25"/>
      <c r="AH605" s="24" t="s">
        <v>119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 t="s">
        <v>23</v>
      </c>
      <c r="AR605" s="14"/>
      <c r="AS605" s="18"/>
      <c r="AT605" s="16">
        <v>0</v>
      </c>
      <c r="AU605" s="18">
        <f t="shared" si="201"/>
        <v>0</v>
      </c>
      <c r="AV605" s="16" t="s">
        <v>23</v>
      </c>
      <c r="AX605" s="14"/>
      <c r="AY605" s="18"/>
      <c r="AZ605" s="16">
        <v>0</v>
      </c>
      <c r="BA605" s="18">
        <f t="shared" si="202"/>
        <v>0</v>
      </c>
      <c r="BB605" s="15" t="s">
        <v>23</v>
      </c>
      <c r="BD605" s="14"/>
      <c r="BE605" s="18"/>
      <c r="BF605" s="16">
        <v>0</v>
      </c>
      <c r="BG605" s="18">
        <f t="shared" si="203"/>
        <v>0</v>
      </c>
      <c r="BH605" s="15" t="s">
        <v>23</v>
      </c>
      <c r="BJ605" s="86"/>
      <c r="BK605" s="86"/>
      <c r="BL605" s="24"/>
      <c r="BM605" s="24"/>
      <c r="BN605" s="24"/>
      <c r="BO605" s="24"/>
      <c r="BP605" s="24"/>
      <c r="BQ605" s="126"/>
    </row>
    <row r="606" spans="1:69" ht="16.8" customHeight="1" x14ac:dyDescent="0.35">
      <c r="A606" s="15"/>
      <c r="B606" s="15"/>
      <c r="C606" s="64" t="s">
        <v>280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 t="s">
        <v>23</v>
      </c>
      <c r="K606" s="6" t="s">
        <v>124</v>
      </c>
      <c r="L606" s="3">
        <f>L605-M605</f>
        <v>67896.559999999983</v>
      </c>
      <c r="M606" s="16"/>
      <c r="N606" s="16"/>
      <c r="O606" s="16" t="s">
        <v>23</v>
      </c>
      <c r="P606" s="18" t="s">
        <v>23</v>
      </c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</v>
      </c>
      <c r="AA606" s="15" t="str">
        <f>C606</f>
        <v>BONIFICO EKOLINE</v>
      </c>
      <c r="AB606" s="24"/>
      <c r="AC606" s="71" t="s">
        <v>199</v>
      </c>
      <c r="AD606" s="65"/>
      <c r="AE606" s="65">
        <v>0</v>
      </c>
      <c r="AF606" s="63">
        <f>SUM(AF558:AF605)</f>
        <v>31878.3</v>
      </c>
      <c r="AG606" s="25"/>
      <c r="AH606" s="24" t="s">
        <v>125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 t="s">
        <v>23</v>
      </c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6"/>
    </row>
    <row r="607" spans="1:69" ht="16.8" customHeight="1" x14ac:dyDescent="0.35">
      <c r="A607" s="15"/>
      <c r="B607" s="15"/>
      <c r="C607" s="64" t="s">
        <v>152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36</v>
      </c>
      <c r="L607" s="55">
        <f>D608+E608+A608+B608+B555</f>
        <v>67896.560000000012</v>
      </c>
      <c r="M607" s="16"/>
      <c r="N607" s="16"/>
      <c r="O607" s="56" t="s">
        <v>23</v>
      </c>
      <c r="P607" s="18" t="s">
        <v>23</v>
      </c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</v>
      </c>
      <c r="AA607" s="15" t="s">
        <v>23</v>
      </c>
      <c r="AB607" s="24"/>
      <c r="AC607" s="71" t="s">
        <v>170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6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127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128</v>
      </c>
      <c r="L608" s="3">
        <f>L606-L607</f>
        <v>0</v>
      </c>
      <c r="M608" s="27" t="s">
        <v>171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</v>
      </c>
      <c r="AA608" s="57"/>
      <c r="AB608" s="60"/>
      <c r="AC608" s="60" t="s">
        <v>129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172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200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/>
      <c r="B611" s="2" t="s">
        <v>23</v>
      </c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4" t="s">
        <v>25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V611" s="7" t="s">
        <v>23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130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173</v>
      </c>
      <c r="BK611" s="21" t="s">
        <v>0</v>
      </c>
      <c r="BL611" s="8" t="s">
        <v>35</v>
      </c>
      <c r="BM611" s="8" t="s">
        <v>0</v>
      </c>
      <c r="BN611" s="8" t="s">
        <v>41</v>
      </c>
      <c r="BO611" s="8" t="s">
        <v>174</v>
      </c>
      <c r="BP611" s="8" t="s">
        <v>0</v>
      </c>
      <c r="BQ611" s="9" t="s">
        <v>175</v>
      </c>
    </row>
    <row r="612" spans="1:69" ht="16.8" customHeight="1" x14ac:dyDescent="0.35">
      <c r="A612" s="14">
        <v>45306</v>
      </c>
      <c r="B612" s="15" t="s">
        <v>176</v>
      </c>
      <c r="C612" s="15" t="s">
        <v>177</v>
      </c>
      <c r="D612" s="16">
        <v>13102.49</v>
      </c>
      <c r="E612" s="16">
        <v>313.69</v>
      </c>
      <c r="F612" s="16"/>
      <c r="G612" s="16"/>
      <c r="H612" s="105"/>
      <c r="I612" s="4"/>
      <c r="J612" s="14">
        <f>A612</f>
        <v>45306</v>
      </c>
      <c r="K612" s="17" t="s">
        <v>25</v>
      </c>
      <c r="L612" s="16">
        <f>D615+D618+D616+D619</f>
        <v>3719.95</v>
      </c>
      <c r="M612" s="16"/>
      <c r="N612" s="82">
        <f>L612+L613-M613</f>
        <v>4531.6399999999994</v>
      </c>
      <c r="O612" s="80" t="e">
        <f>D615+D618+D616-E616-E615+O551</f>
        <v>#VALUE!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</v>
      </c>
      <c r="AA612" s="15"/>
      <c r="AB612" s="19">
        <f>A612</f>
        <v>45306</v>
      </c>
      <c r="AC612" s="12" t="s">
        <v>26</v>
      </c>
      <c r="AD612" s="11">
        <f>N612</f>
        <v>4531.6399999999994</v>
      </c>
      <c r="AE612" s="11"/>
      <c r="AF612" s="20"/>
      <c r="AG612" s="20"/>
      <c r="AH612" s="21" t="s">
        <v>27</v>
      </c>
      <c r="AI612" s="22" t="s">
        <v>28</v>
      </c>
      <c r="AJ612" s="23" t="s">
        <v>29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178</v>
      </c>
      <c r="BM612" s="88">
        <f>BK612</f>
        <v>45306</v>
      </c>
      <c r="BN612" s="24" t="s">
        <v>178</v>
      </c>
      <c r="BO612" s="24"/>
      <c r="BP612" s="88">
        <f>BK612</f>
        <v>45306</v>
      </c>
      <c r="BQ612" s="126"/>
    </row>
    <row r="613" spans="1:69" ht="16.8" customHeight="1" x14ac:dyDescent="0.35">
      <c r="A613" s="15"/>
      <c r="B613" s="15"/>
      <c r="C613" s="15" t="s">
        <v>179</v>
      </c>
      <c r="D613" s="16">
        <v>0</v>
      </c>
      <c r="E613" s="16"/>
      <c r="F613" s="16"/>
      <c r="G613" s="16"/>
      <c r="H613" s="105" t="s">
        <v>35</v>
      </c>
      <c r="I613" s="4"/>
      <c r="J613" s="14"/>
      <c r="K613" s="17" t="s">
        <v>281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</v>
      </c>
      <c r="AA613" s="15"/>
      <c r="AB613" s="24"/>
      <c r="AC613" s="24" t="s">
        <v>32</v>
      </c>
      <c r="AD613" s="25"/>
      <c r="AE613" s="25"/>
      <c r="AF613" s="25"/>
      <c r="AG613" s="25"/>
      <c r="AH613" s="12" t="s">
        <v>33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 t="s">
        <v>23</v>
      </c>
      <c r="BL613" s="24">
        <v>0</v>
      </c>
      <c r="BM613" s="91" t="s">
        <v>23</v>
      </c>
      <c r="BN613" s="24">
        <v>0</v>
      </c>
      <c r="BO613" s="24">
        <v>0</v>
      </c>
      <c r="BP613" s="91" t="s">
        <v>23</v>
      </c>
      <c r="BQ613" s="126"/>
    </row>
    <row r="614" spans="1:69" ht="16.8" customHeight="1" x14ac:dyDescent="0.35">
      <c r="A614" s="15"/>
      <c r="B614" s="15"/>
      <c r="C614" s="15" t="s">
        <v>180</v>
      </c>
      <c r="D614" s="16">
        <v>16982.8</v>
      </c>
      <c r="E614" s="16">
        <v>1830</v>
      </c>
      <c r="F614" s="16" t="s">
        <v>23</v>
      </c>
      <c r="G614" s="16"/>
      <c r="H614" s="105">
        <f>D615+H553</f>
        <v>4262.53</v>
      </c>
      <c r="I614" s="4"/>
      <c r="J614" s="14"/>
      <c r="K614" s="17" t="s">
        <v>36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 t="s">
        <v>23</v>
      </c>
      <c r="BL614" s="24">
        <v>0</v>
      </c>
      <c r="BM614" s="91" t="s">
        <v>23</v>
      </c>
      <c r="BN614" s="24">
        <v>0</v>
      </c>
      <c r="BO614" s="24">
        <v>0</v>
      </c>
      <c r="BP614" s="91" t="s">
        <v>23</v>
      </c>
      <c r="BQ614" s="126"/>
    </row>
    <row r="615" spans="1:69" ht="16.8" customHeight="1" x14ac:dyDescent="0.35">
      <c r="A615" s="15"/>
      <c r="B615" s="15">
        <v>0</v>
      </c>
      <c r="C615" s="15" t="s">
        <v>181</v>
      </c>
      <c r="D615" s="16">
        <v>1147.78</v>
      </c>
      <c r="E615" s="16" t="s">
        <v>23</v>
      </c>
      <c r="F615" s="16">
        <v>0</v>
      </c>
      <c r="G615" s="16"/>
      <c r="H615" s="105" t="s">
        <v>41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</v>
      </c>
      <c r="AA615" s="15"/>
      <c r="AB615" s="24"/>
      <c r="AC615" s="24"/>
      <c r="AD615" s="25"/>
      <c r="AE615" s="25"/>
      <c r="AF615" s="25"/>
      <c r="AG615" s="25"/>
      <c r="AH615" s="17" t="s">
        <v>23</v>
      </c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 t="s">
        <v>23</v>
      </c>
      <c r="BL615" s="24">
        <v>0</v>
      </c>
      <c r="BM615" s="91" t="s">
        <v>23</v>
      </c>
      <c r="BN615" s="24">
        <v>0</v>
      </c>
      <c r="BO615" s="24">
        <v>0</v>
      </c>
      <c r="BP615" s="91" t="s">
        <v>23</v>
      </c>
      <c r="BQ615" s="126"/>
    </row>
    <row r="616" spans="1:69" ht="16.8" customHeight="1" x14ac:dyDescent="0.35">
      <c r="A616" s="15"/>
      <c r="B616" s="16">
        <f>B615+B555</f>
        <v>811.27</v>
      </c>
      <c r="C616" s="15" t="s">
        <v>182</v>
      </c>
      <c r="D616" s="16">
        <v>2556.84</v>
      </c>
      <c r="E616" s="16">
        <v>0</v>
      </c>
      <c r="F616" s="16" t="s">
        <v>23</v>
      </c>
      <c r="G616" s="16"/>
      <c r="H616" s="105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</v>
      </c>
      <c r="AA616" s="15"/>
      <c r="AB616" s="24"/>
      <c r="AC616" s="17" t="s">
        <v>23</v>
      </c>
      <c r="AD616" s="25"/>
      <c r="AE616" s="25" t="s">
        <v>23</v>
      </c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 t="s">
        <v>23</v>
      </c>
      <c r="BL616" s="24">
        <v>0</v>
      </c>
      <c r="BM616" s="91" t="s">
        <v>23</v>
      </c>
      <c r="BN616" s="24">
        <v>0</v>
      </c>
      <c r="BO616" s="24"/>
      <c r="BP616" s="24"/>
      <c r="BQ616" s="126"/>
    </row>
    <row r="617" spans="1:69" ht="16.8" customHeight="1" x14ac:dyDescent="0.35">
      <c r="A617" s="15"/>
      <c r="B617" s="15"/>
      <c r="C617" s="15" t="s">
        <v>183</v>
      </c>
      <c r="D617" s="16">
        <v>57.5</v>
      </c>
      <c r="E617" s="16">
        <v>0</v>
      </c>
      <c r="F617" s="16" t="s">
        <v>23</v>
      </c>
      <c r="G617" s="16"/>
      <c r="H617" s="105" t="s">
        <v>45</v>
      </c>
      <c r="I617" s="77" t="s">
        <v>184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</v>
      </c>
      <c r="AA617" s="15"/>
      <c r="AB617" s="24"/>
      <c r="AC617" s="17" t="s">
        <v>23</v>
      </c>
      <c r="AD617" s="25"/>
      <c r="AE617" s="25" t="s">
        <v>23</v>
      </c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 t="s">
        <v>23</v>
      </c>
      <c r="BL617" s="24">
        <v>0</v>
      </c>
      <c r="BM617" s="91" t="s">
        <v>23</v>
      </c>
      <c r="BN617" s="24">
        <v>0</v>
      </c>
      <c r="BO617" s="24"/>
      <c r="BP617" s="24"/>
      <c r="BQ617" s="126"/>
    </row>
    <row r="618" spans="1:69" ht="16.8" customHeight="1" x14ac:dyDescent="0.35">
      <c r="A618" s="15"/>
      <c r="B618" s="15" t="s">
        <v>43</v>
      </c>
      <c r="C618" s="15" t="s">
        <v>185</v>
      </c>
      <c r="D618" s="16">
        <v>0</v>
      </c>
      <c r="E618" s="16"/>
      <c r="F618" s="16"/>
      <c r="G618" s="16"/>
      <c r="H618" s="105">
        <f>D618+H557</f>
        <v>23.73</v>
      </c>
      <c r="I618" s="78">
        <f>D615+D616-E616+D618</f>
        <v>3704.62</v>
      </c>
      <c r="J618" s="14"/>
      <c r="K618" s="15" t="s">
        <v>46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</v>
      </c>
      <c r="AA618" s="15"/>
      <c r="AB618" s="24"/>
      <c r="AC618" s="17" t="s">
        <v>23</v>
      </c>
      <c r="AD618" s="25"/>
      <c r="AE618" s="25" t="s">
        <v>23</v>
      </c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 t="s">
        <v>23</v>
      </c>
      <c r="BL618" s="24">
        <v>0</v>
      </c>
      <c r="BM618" s="91" t="s">
        <v>23</v>
      </c>
      <c r="BN618" s="24">
        <v>0</v>
      </c>
      <c r="BO618" s="24"/>
      <c r="BP618" s="24"/>
      <c r="BQ618" s="126"/>
    </row>
    <row r="619" spans="1:69" ht="16.8" customHeight="1" x14ac:dyDescent="0.35">
      <c r="A619" s="15"/>
      <c r="B619" s="15"/>
      <c r="C619" s="15" t="s">
        <v>186</v>
      </c>
      <c r="D619" s="16">
        <v>15.33</v>
      </c>
      <c r="E619" s="16"/>
      <c r="F619" s="16"/>
      <c r="G619" s="16">
        <v>0</v>
      </c>
      <c r="H619" s="105" t="s">
        <v>50</v>
      </c>
      <c r="I619" s="4"/>
      <c r="J619" s="14"/>
      <c r="K619" s="15" t="s">
        <v>48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23567.81</v>
      </c>
      <c r="AA619" s="15" t="s">
        <v>23</v>
      </c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 t="s">
        <v>23</v>
      </c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 t="s">
        <v>23</v>
      </c>
      <c r="AR619" s="14"/>
      <c r="AS619" s="18"/>
      <c r="AT619" s="16">
        <v>0</v>
      </c>
      <c r="AU619" s="18">
        <f t="shared" si="207"/>
        <v>0</v>
      </c>
      <c r="AV619" s="15" t="s">
        <v>23</v>
      </c>
      <c r="AX619" s="14"/>
      <c r="AY619" s="18"/>
      <c r="AZ619" s="16">
        <v>0</v>
      </c>
      <c r="BA619" s="18">
        <f t="shared" si="208"/>
        <v>0</v>
      </c>
      <c r="BB619" s="15" t="s">
        <v>23</v>
      </c>
      <c r="BD619" s="14"/>
      <c r="BE619" s="18"/>
      <c r="BF619" s="16">
        <v>0</v>
      </c>
      <c r="BG619" s="18">
        <f t="shared" si="209"/>
        <v>0</v>
      </c>
      <c r="BH619" s="15" t="s">
        <v>23</v>
      </c>
      <c r="BJ619" s="86">
        <v>0</v>
      </c>
      <c r="BK619" s="90" t="s">
        <v>23</v>
      </c>
      <c r="BL619" s="24">
        <v>0</v>
      </c>
      <c r="BM619" s="91" t="s">
        <v>23</v>
      </c>
      <c r="BN619" s="24">
        <v>0</v>
      </c>
      <c r="BO619" s="24"/>
      <c r="BP619" s="24"/>
      <c r="BQ619" s="126"/>
    </row>
    <row r="620" spans="1:69" ht="16.8" customHeight="1" x14ac:dyDescent="0.35">
      <c r="A620" s="15"/>
      <c r="B620" s="15"/>
      <c r="C620" s="15" t="s">
        <v>187</v>
      </c>
      <c r="D620" s="16"/>
      <c r="E620" s="16"/>
      <c r="F620" s="16"/>
      <c r="G620" s="16">
        <v>0</v>
      </c>
      <c r="H620" s="105">
        <f>D619+H559</f>
        <v>695.15000000000009</v>
      </c>
      <c r="I620" s="4"/>
      <c r="J620" s="14"/>
      <c r="K620" s="15" t="s">
        <v>51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</v>
      </c>
      <c r="AA620" s="15" t="s">
        <v>23</v>
      </c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 t="s">
        <v>23</v>
      </c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 t="s">
        <v>23</v>
      </c>
      <c r="AR620" s="14"/>
      <c r="AS620" s="18">
        <v>0</v>
      </c>
      <c r="AT620" s="16">
        <v>0</v>
      </c>
      <c r="AU620" s="18">
        <f t="shared" si="207"/>
        <v>0</v>
      </c>
      <c r="AV620" s="15" t="s">
        <v>23</v>
      </c>
      <c r="AX620" s="14"/>
      <c r="AY620" s="18">
        <v>0</v>
      </c>
      <c r="AZ620" s="16">
        <v>0</v>
      </c>
      <c r="BA620" s="18">
        <f t="shared" si="208"/>
        <v>0</v>
      </c>
      <c r="BB620" s="15" t="s">
        <v>23</v>
      </c>
      <c r="BD620" s="14"/>
      <c r="BE620" s="18">
        <v>0</v>
      </c>
      <c r="BF620" s="16">
        <v>0</v>
      </c>
      <c r="BG620" s="18">
        <f t="shared" si="209"/>
        <v>0</v>
      </c>
      <c r="BH620" s="15" t="s">
        <v>23</v>
      </c>
      <c r="BJ620" s="86">
        <v>0</v>
      </c>
      <c r="BK620" s="90" t="s">
        <v>23</v>
      </c>
      <c r="BL620" s="24">
        <v>0</v>
      </c>
      <c r="BM620" s="91" t="s">
        <v>23</v>
      </c>
      <c r="BN620" s="24">
        <v>0</v>
      </c>
      <c r="BO620" s="24"/>
      <c r="BP620" s="24"/>
      <c r="BQ620" s="126"/>
    </row>
    <row r="621" spans="1:69" ht="16.8" customHeight="1" x14ac:dyDescent="0.35">
      <c r="A621" s="15"/>
      <c r="B621" s="15"/>
      <c r="C621" s="15" t="s">
        <v>188</v>
      </c>
      <c r="D621" s="16"/>
      <c r="E621" s="16"/>
      <c r="F621" s="16"/>
      <c r="G621" s="16">
        <v>0</v>
      </c>
      <c r="H621" s="105" t="s">
        <v>23</v>
      </c>
      <c r="I621" s="4"/>
      <c r="J621" s="14"/>
      <c r="K621" s="15" t="s">
        <v>53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</v>
      </c>
      <c r="AA621" s="15" t="s">
        <v>23</v>
      </c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 t="s">
        <v>23</v>
      </c>
      <c r="AR621" s="14"/>
      <c r="AS621" s="18"/>
      <c r="AT621" s="16">
        <v>0</v>
      </c>
      <c r="AU621" s="18">
        <f t="shared" si="207"/>
        <v>0</v>
      </c>
      <c r="AV621" s="15" t="s">
        <v>23</v>
      </c>
      <c r="AX621" s="14"/>
      <c r="AY621" s="18"/>
      <c r="AZ621" s="16">
        <v>0</v>
      </c>
      <c r="BA621" s="18">
        <f t="shared" si="208"/>
        <v>0</v>
      </c>
      <c r="BB621" s="15" t="s">
        <v>23</v>
      </c>
      <c r="BD621" s="14"/>
      <c r="BE621" s="18"/>
      <c r="BF621" s="16">
        <v>0</v>
      </c>
      <c r="BG621" s="18">
        <f t="shared" si="209"/>
        <v>0</v>
      </c>
      <c r="BH621" s="15" t="s">
        <v>23</v>
      </c>
      <c r="BJ621" s="86">
        <v>0</v>
      </c>
      <c r="BK621" s="90" t="s">
        <v>23</v>
      </c>
      <c r="BL621" s="24">
        <v>0</v>
      </c>
      <c r="BM621" s="24"/>
      <c r="BN621" s="24"/>
      <c r="BO621" s="24"/>
      <c r="BP621" s="24"/>
      <c r="BQ621" s="126"/>
    </row>
    <row r="622" spans="1:69" ht="16.8" customHeight="1" x14ac:dyDescent="0.35">
      <c r="A622" s="15"/>
      <c r="B622" s="15"/>
      <c r="C622" s="15" t="s">
        <v>189</v>
      </c>
      <c r="D622" s="16"/>
      <c r="E622" s="16"/>
      <c r="F622" s="16"/>
      <c r="G622" s="16">
        <v>0</v>
      </c>
      <c r="H622" s="105" t="s">
        <v>23</v>
      </c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</v>
      </c>
      <c r="AA622" s="15" t="s">
        <v>23</v>
      </c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 t="s">
        <v>23</v>
      </c>
      <c r="AR622" s="14"/>
      <c r="AS622" s="18"/>
      <c r="AT622" s="16">
        <v>0</v>
      </c>
      <c r="AU622" s="18">
        <f t="shared" si="207"/>
        <v>0</v>
      </c>
      <c r="AV622" s="15" t="s">
        <v>23</v>
      </c>
      <c r="AX622" s="14"/>
      <c r="AY622" s="18"/>
      <c r="AZ622" s="16">
        <v>0</v>
      </c>
      <c r="BA622" s="18">
        <f t="shared" si="208"/>
        <v>0</v>
      </c>
      <c r="BB622" s="15" t="s">
        <v>23</v>
      </c>
      <c r="BD622" s="14"/>
      <c r="BE622" s="18"/>
      <c r="BF622" s="16">
        <v>0</v>
      </c>
      <c r="BG622" s="18">
        <f t="shared" si="209"/>
        <v>0</v>
      </c>
      <c r="BH622" s="15" t="s">
        <v>23</v>
      </c>
      <c r="BJ622" s="86">
        <v>0</v>
      </c>
      <c r="BK622" s="90" t="s">
        <v>23</v>
      </c>
      <c r="BL622" s="24" t="s">
        <v>23</v>
      </c>
      <c r="BM622" s="24"/>
      <c r="BN622" s="24"/>
      <c r="BO622" s="24"/>
      <c r="BP622" s="24"/>
      <c r="BQ622" s="126"/>
    </row>
    <row r="623" spans="1:69" ht="16.8" customHeight="1" x14ac:dyDescent="0.35">
      <c r="A623" s="15"/>
      <c r="B623" s="15"/>
      <c r="C623" s="15" t="s">
        <v>190</v>
      </c>
      <c r="D623" s="16"/>
      <c r="E623" s="16"/>
      <c r="F623" s="16"/>
      <c r="G623" s="16">
        <v>0</v>
      </c>
      <c r="H623" s="16" t="s">
        <v>23</v>
      </c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</v>
      </c>
      <c r="AA623" s="15" t="s">
        <v>23</v>
      </c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 t="s">
        <v>23</v>
      </c>
      <c r="AR623" s="14"/>
      <c r="AS623" s="18"/>
      <c r="AT623" s="16">
        <v>0</v>
      </c>
      <c r="AU623" s="18">
        <f t="shared" si="207"/>
        <v>0</v>
      </c>
      <c r="AV623" s="15" t="s">
        <v>23</v>
      </c>
      <c r="AX623" s="14"/>
      <c r="AY623" s="18"/>
      <c r="AZ623" s="16">
        <v>0</v>
      </c>
      <c r="BA623" s="18">
        <f t="shared" si="208"/>
        <v>0</v>
      </c>
      <c r="BB623" s="15" t="s">
        <v>23</v>
      </c>
      <c r="BD623" s="14"/>
      <c r="BE623" s="18"/>
      <c r="BF623" s="16">
        <v>0</v>
      </c>
      <c r="BG623" s="18">
        <f t="shared" si="209"/>
        <v>0</v>
      </c>
      <c r="BH623" s="15" t="s">
        <v>23</v>
      </c>
      <c r="BJ623" s="86">
        <v>0</v>
      </c>
      <c r="BK623" s="90" t="s">
        <v>23</v>
      </c>
      <c r="BL623" s="24"/>
      <c r="BM623" s="24"/>
      <c r="BN623" s="24"/>
      <c r="BO623" s="24"/>
      <c r="BP623" s="24"/>
      <c r="BQ623" s="126"/>
    </row>
    <row r="624" spans="1:69" ht="16.8" customHeight="1" x14ac:dyDescent="0.35">
      <c r="A624" s="15"/>
      <c r="B624" s="15"/>
      <c r="C624" s="15" t="s">
        <v>56</v>
      </c>
      <c r="D624" s="16">
        <f>SUM(G616:G623)+E619+E620+E621+E622+E623</f>
        <v>0</v>
      </c>
      <c r="E624" s="16"/>
      <c r="F624" s="16"/>
      <c r="G624" s="16"/>
      <c r="H624" s="16" t="s">
        <v>23</v>
      </c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 t="s">
        <v>23</v>
      </c>
      <c r="W624" s="14"/>
      <c r="X624" s="18"/>
      <c r="Y624" s="16">
        <v>0</v>
      </c>
      <c r="Z624" s="18">
        <f t="shared" si="205"/>
        <v>23567.81</v>
      </c>
      <c r="AA624" s="15" t="s">
        <v>23</v>
      </c>
      <c r="AB624" s="24"/>
      <c r="AC624" s="15" t="s">
        <v>23</v>
      </c>
      <c r="AD624" s="25"/>
      <c r="AE624" s="62" t="s">
        <v>23</v>
      </c>
      <c r="AF624" s="63" t="s">
        <v>23</v>
      </c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 t="s">
        <v>23</v>
      </c>
      <c r="AR624" s="14"/>
      <c r="AS624" s="18"/>
      <c r="AT624" s="16">
        <v>0</v>
      </c>
      <c r="AU624" s="18">
        <f t="shared" si="207"/>
        <v>0</v>
      </c>
      <c r="AV624" s="15" t="s">
        <v>23</v>
      </c>
      <c r="AX624" s="14"/>
      <c r="AY624" s="18"/>
      <c r="AZ624" s="16">
        <v>0</v>
      </c>
      <c r="BA624" s="18">
        <f t="shared" si="208"/>
        <v>0</v>
      </c>
      <c r="BB624" s="15" t="s">
        <v>23</v>
      </c>
      <c r="BD624" s="14"/>
      <c r="BE624" s="18"/>
      <c r="BF624" s="16">
        <v>0</v>
      </c>
      <c r="BG624" s="18">
        <f t="shared" si="209"/>
        <v>0</v>
      </c>
      <c r="BH624" s="15" t="s">
        <v>23</v>
      </c>
      <c r="BJ624" s="86">
        <v>0</v>
      </c>
      <c r="BK624" s="90" t="s">
        <v>23</v>
      </c>
      <c r="BL624" s="24" t="s">
        <v>23</v>
      </c>
      <c r="BM624" s="24"/>
      <c r="BN624" s="24"/>
      <c r="BO624" s="24"/>
      <c r="BP624" s="24"/>
      <c r="BQ624" s="126"/>
    </row>
    <row r="625" spans="1:69" ht="16.8" customHeight="1" x14ac:dyDescent="0.35">
      <c r="A625" s="15"/>
      <c r="B625" s="15"/>
      <c r="C625" s="15" t="s">
        <v>57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191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 t="s">
        <v>23</v>
      </c>
      <c r="W625" s="14"/>
      <c r="X625" s="18"/>
      <c r="Y625" s="16">
        <v>0</v>
      </c>
      <c r="Z625" s="18">
        <f t="shared" si="205"/>
        <v>23567.81</v>
      </c>
      <c r="AA625" s="15" t="str">
        <f>C625</f>
        <v>Sinistro</v>
      </c>
      <c r="AB625" s="24"/>
      <c r="AC625" s="15" t="s">
        <v>23</v>
      </c>
      <c r="AD625" s="25"/>
      <c r="AE625" s="62" t="s">
        <v>23</v>
      </c>
      <c r="AF625" s="63" t="s">
        <v>23</v>
      </c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 t="s">
        <v>23</v>
      </c>
      <c r="AR625" s="14"/>
      <c r="AS625" s="18"/>
      <c r="AT625" s="16">
        <v>0</v>
      </c>
      <c r="AU625" s="18">
        <f t="shared" si="207"/>
        <v>0</v>
      </c>
      <c r="AV625" s="15" t="s">
        <v>23</v>
      </c>
      <c r="AX625" s="14"/>
      <c r="AY625" s="18"/>
      <c r="AZ625" s="16">
        <v>0</v>
      </c>
      <c r="BA625" s="18">
        <f t="shared" si="208"/>
        <v>0</v>
      </c>
      <c r="BB625" s="15" t="s">
        <v>23</v>
      </c>
      <c r="BD625" s="14"/>
      <c r="BE625" s="18"/>
      <c r="BF625" s="16">
        <v>0</v>
      </c>
      <c r="BG625" s="18">
        <f t="shared" si="209"/>
        <v>0</v>
      </c>
      <c r="BH625" s="15" t="s">
        <v>23</v>
      </c>
      <c r="BJ625" s="86">
        <v>0</v>
      </c>
      <c r="BK625" s="90" t="s">
        <v>23</v>
      </c>
      <c r="BL625" s="24"/>
      <c r="BM625" s="24"/>
      <c r="BN625" s="24"/>
      <c r="BO625" s="24"/>
      <c r="BP625" s="24"/>
      <c r="BQ625" s="126"/>
    </row>
    <row r="626" spans="1:69" ht="16.8" customHeight="1" x14ac:dyDescent="0.35">
      <c r="A626" s="15"/>
      <c r="B626" s="15"/>
      <c r="C626" s="15" t="s">
        <v>58</v>
      </c>
      <c r="D626" s="16">
        <f>E625+G625</f>
        <v>0</v>
      </c>
      <c r="E626" s="16"/>
      <c r="F626" s="16"/>
      <c r="G626" s="16"/>
      <c r="H626" s="16" t="s">
        <v>23</v>
      </c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 t="s">
        <v>23</v>
      </c>
      <c r="W626" s="14"/>
      <c r="X626" s="18"/>
      <c r="Y626" s="16">
        <v>0</v>
      </c>
      <c r="Z626" s="18">
        <f t="shared" si="205"/>
        <v>23567.81</v>
      </c>
      <c r="AA626" s="15" t="s">
        <v>23</v>
      </c>
      <c r="AB626" s="24"/>
      <c r="AC626" s="64" t="s">
        <v>146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 t="s">
        <v>23</v>
      </c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 t="s">
        <v>23</v>
      </c>
      <c r="AR626" s="14"/>
      <c r="AS626" s="18"/>
      <c r="AT626" s="16">
        <v>0</v>
      </c>
      <c r="AU626" s="18">
        <f t="shared" si="207"/>
        <v>0</v>
      </c>
      <c r="AV626" s="15" t="s">
        <v>23</v>
      </c>
      <c r="AX626" s="14"/>
      <c r="AY626" s="18"/>
      <c r="AZ626" s="16">
        <v>0</v>
      </c>
      <c r="BA626" s="18">
        <f t="shared" si="208"/>
        <v>0</v>
      </c>
      <c r="BB626" s="15" t="s">
        <v>23</v>
      </c>
      <c r="BD626" s="14"/>
      <c r="BE626" s="18"/>
      <c r="BF626" s="16">
        <v>0</v>
      </c>
      <c r="BG626" s="18">
        <f t="shared" si="209"/>
        <v>0</v>
      </c>
      <c r="BH626" s="15" t="s">
        <v>23</v>
      </c>
      <c r="BJ626" s="86"/>
      <c r="BK626" s="86"/>
      <c r="BL626" s="24" t="s">
        <v>23</v>
      </c>
      <c r="BM626" s="24"/>
      <c r="BN626" s="24"/>
      <c r="BO626" s="24"/>
      <c r="BP626" s="24"/>
      <c r="BQ626" s="126"/>
    </row>
    <row r="627" spans="1:69" ht="16.8" customHeight="1" x14ac:dyDescent="0.35">
      <c r="A627" s="15"/>
      <c r="B627" s="15"/>
      <c r="C627" s="15" t="s">
        <v>59</v>
      </c>
      <c r="D627" s="16" t="s">
        <v>23</v>
      </c>
      <c r="E627" s="16"/>
      <c r="F627" s="16"/>
      <c r="G627" s="16">
        <v>0</v>
      </c>
      <c r="H627" s="16" t="s">
        <v>23</v>
      </c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 t="s">
        <v>23</v>
      </c>
      <c r="BM627" s="24"/>
      <c r="BN627" s="24"/>
      <c r="BO627" s="24"/>
      <c r="BP627" s="24"/>
      <c r="BQ627" s="126"/>
    </row>
    <row r="628" spans="1:69" ht="16.8" customHeight="1" x14ac:dyDescent="0.35">
      <c r="A628" s="15"/>
      <c r="B628" s="15"/>
      <c r="C628" s="15" t="s">
        <v>147</v>
      </c>
      <c r="D628" s="16"/>
      <c r="E628" s="16"/>
      <c r="F628" s="16"/>
      <c r="G628" s="16">
        <v>0</v>
      </c>
      <c r="H628" s="16" t="s">
        <v>23</v>
      </c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</v>
      </c>
      <c r="AA628" s="15" t="s">
        <v>23</v>
      </c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 t="s">
        <v>23</v>
      </c>
      <c r="AR628" s="14"/>
      <c r="AS628" s="18"/>
      <c r="AT628" s="16">
        <v>0</v>
      </c>
      <c r="AU628" s="18">
        <f t="shared" si="207"/>
        <v>0</v>
      </c>
      <c r="AV628" s="15" t="s">
        <v>23</v>
      </c>
      <c r="AX628" s="14"/>
      <c r="AY628" s="18"/>
      <c r="AZ628" s="16">
        <v>0</v>
      </c>
      <c r="BA628" s="18">
        <f t="shared" si="208"/>
        <v>0</v>
      </c>
      <c r="BB628" s="15" t="s">
        <v>23</v>
      </c>
      <c r="BD628" s="14"/>
      <c r="BE628" s="18"/>
      <c r="BF628" s="16">
        <v>0</v>
      </c>
      <c r="BG628" s="18">
        <f t="shared" si="209"/>
        <v>0</v>
      </c>
      <c r="BH628" s="15" t="s">
        <v>23</v>
      </c>
      <c r="BJ628" s="86"/>
      <c r="BK628" s="86"/>
      <c r="BL628" s="24" t="s">
        <v>23</v>
      </c>
      <c r="BM628" s="24"/>
      <c r="BN628" s="24"/>
      <c r="BO628" s="24"/>
      <c r="BP628" s="24"/>
      <c r="BQ628" s="126"/>
    </row>
    <row r="629" spans="1:69" ht="16.8" customHeight="1" x14ac:dyDescent="0.35">
      <c r="A629" s="15"/>
      <c r="B629" s="15"/>
      <c r="C629" s="15" t="s">
        <v>61</v>
      </c>
      <c r="D629" s="16">
        <f>SUM(G628:G629)</f>
        <v>0</v>
      </c>
      <c r="E629" s="16">
        <v>0</v>
      </c>
      <c r="F629" s="16"/>
      <c r="G629" s="16">
        <v>0</v>
      </c>
      <c r="H629" s="16" t="s">
        <v>23</v>
      </c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</v>
      </c>
      <c r="AA629" s="15" t="s">
        <v>23</v>
      </c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 t="s">
        <v>23</v>
      </c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 t="s">
        <v>23</v>
      </c>
      <c r="AR629" s="14"/>
      <c r="AS629" s="18"/>
      <c r="AT629" s="16">
        <v>0</v>
      </c>
      <c r="AU629" s="18">
        <f t="shared" si="207"/>
        <v>0</v>
      </c>
      <c r="AV629" s="15" t="s">
        <v>23</v>
      </c>
      <c r="AX629" s="14"/>
      <c r="AY629" s="18"/>
      <c r="AZ629" s="16">
        <v>0</v>
      </c>
      <c r="BA629" s="18">
        <f t="shared" si="208"/>
        <v>0</v>
      </c>
      <c r="BB629" s="15" t="s">
        <v>23</v>
      </c>
      <c r="BD629" s="14"/>
      <c r="BE629" s="18"/>
      <c r="BF629" s="16">
        <v>0</v>
      </c>
      <c r="BG629" s="18">
        <f t="shared" si="209"/>
        <v>0</v>
      </c>
      <c r="BH629" s="15" t="s">
        <v>23</v>
      </c>
      <c r="BJ629" s="86"/>
      <c r="BK629" s="86"/>
      <c r="BL629" s="24" t="s">
        <v>23</v>
      </c>
      <c r="BM629" s="24"/>
      <c r="BN629" s="24"/>
      <c r="BO629" s="24"/>
      <c r="BP629" s="24"/>
      <c r="BQ629" s="126"/>
    </row>
    <row r="630" spans="1:69" ht="16.8" customHeight="1" x14ac:dyDescent="0.35">
      <c r="A630" s="15"/>
      <c r="B630" s="15"/>
      <c r="C630" s="28" t="s">
        <v>148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 t="s">
        <v>23</v>
      </c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 t="s">
        <v>23</v>
      </c>
      <c r="BD630" s="14"/>
      <c r="BE630" s="18"/>
      <c r="BF630" s="16">
        <v>0</v>
      </c>
      <c r="BG630" s="18">
        <f t="shared" si="209"/>
        <v>0</v>
      </c>
      <c r="BH630" s="15" t="s">
        <v>23</v>
      </c>
      <c r="BJ630" s="86"/>
      <c r="BK630" s="86"/>
      <c r="BL630" s="24" t="s">
        <v>23</v>
      </c>
      <c r="BM630" s="24"/>
      <c r="BN630" s="24"/>
      <c r="BO630" s="24"/>
      <c r="BP630" s="24"/>
      <c r="BQ630" s="126"/>
    </row>
    <row r="631" spans="1:69" ht="16.8" customHeight="1" x14ac:dyDescent="0.35">
      <c r="A631" s="15"/>
      <c r="B631" s="15"/>
      <c r="C631" s="15" t="s">
        <v>23</v>
      </c>
      <c r="D631" s="16"/>
      <c r="E631" s="16"/>
      <c r="F631" s="16" t="s">
        <v>23</v>
      </c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 t="str">
        <f t="shared" si="214"/>
        <v/>
      </c>
      <c r="W631" s="14"/>
      <c r="X631" s="18"/>
      <c r="Y631" s="16">
        <v>0</v>
      </c>
      <c r="Z631" s="18">
        <f t="shared" si="205"/>
        <v>23567.81</v>
      </c>
      <c r="AA631" s="15" t="s">
        <v>23</v>
      </c>
      <c r="AB631" s="24"/>
      <c r="AC631" s="15" t="str">
        <f t="shared" si="215"/>
        <v/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 t="s">
        <v>23</v>
      </c>
      <c r="AR631" s="14"/>
      <c r="AS631" s="18"/>
      <c r="AT631" s="16">
        <v>0</v>
      </c>
      <c r="AU631" s="18">
        <f t="shared" si="207"/>
        <v>0</v>
      </c>
      <c r="AV631" s="15" t="s">
        <v>23</v>
      </c>
      <c r="AX631" s="14"/>
      <c r="AY631" s="18"/>
      <c r="AZ631" s="16">
        <v>0</v>
      </c>
      <c r="BA631" s="18">
        <f t="shared" si="208"/>
        <v>0</v>
      </c>
      <c r="BB631" s="15" t="s">
        <v>23</v>
      </c>
      <c r="BD631" s="14"/>
      <c r="BE631" s="18"/>
      <c r="BF631" s="16">
        <v>0</v>
      </c>
      <c r="BG631" s="18">
        <f t="shared" si="209"/>
        <v>0</v>
      </c>
      <c r="BH631" s="15" t="s">
        <v>23</v>
      </c>
      <c r="BJ631" s="86"/>
      <c r="BK631" s="86"/>
      <c r="BL631" s="24"/>
      <c r="BM631" s="24"/>
      <c r="BN631" s="24"/>
      <c r="BO631" s="24"/>
      <c r="BP631" s="24"/>
      <c r="BQ631" s="126"/>
    </row>
    <row r="632" spans="1:69" ht="16.8" customHeight="1" x14ac:dyDescent="0.35">
      <c r="A632" s="15"/>
      <c r="B632" s="15"/>
      <c r="C632" s="28" t="s">
        <v>63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</v>
      </c>
      <c r="AA632" s="15" t="s">
        <v>23</v>
      </c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 t="s">
        <v>23</v>
      </c>
      <c r="AR632" s="14"/>
      <c r="AS632" s="18"/>
      <c r="AT632" s="16">
        <v>0</v>
      </c>
      <c r="AU632" s="18">
        <f t="shared" si="207"/>
        <v>0</v>
      </c>
      <c r="AV632" s="15" t="s">
        <v>23</v>
      </c>
      <c r="AX632" s="14"/>
      <c r="AY632" s="18"/>
      <c r="AZ632" s="16">
        <v>0</v>
      </c>
      <c r="BA632" s="18">
        <f t="shared" si="208"/>
        <v>0</v>
      </c>
      <c r="BB632" s="15" t="s">
        <v>23</v>
      </c>
      <c r="BD632" s="14"/>
      <c r="BE632" s="18"/>
      <c r="BF632" s="16">
        <v>0</v>
      </c>
      <c r="BG632" s="18">
        <f t="shared" si="209"/>
        <v>0</v>
      </c>
      <c r="BH632" s="15" t="s">
        <v>23</v>
      </c>
      <c r="BJ632" s="86"/>
      <c r="BK632" s="86"/>
      <c r="BL632" s="24"/>
      <c r="BM632" s="24"/>
      <c r="BN632" s="24"/>
      <c r="BO632" s="24"/>
      <c r="BP632" s="24"/>
      <c r="BQ632" s="126"/>
    </row>
    <row r="633" spans="1:69" ht="16.8" customHeight="1" x14ac:dyDescent="0.35">
      <c r="A633" s="15"/>
      <c r="B633" s="15"/>
      <c r="C633" s="15" t="s">
        <v>64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</v>
      </c>
      <c r="AA633" s="15" t="s">
        <v>23</v>
      </c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 t="s">
        <v>23</v>
      </c>
      <c r="AR633" s="14"/>
      <c r="AS633" s="18"/>
      <c r="AT633" s="16">
        <v>0</v>
      </c>
      <c r="AU633" s="18">
        <f t="shared" si="207"/>
        <v>0</v>
      </c>
      <c r="AV633" s="15" t="s">
        <v>23</v>
      </c>
      <c r="AX633" s="14"/>
      <c r="AY633" s="18"/>
      <c r="AZ633" s="16">
        <v>0</v>
      </c>
      <c r="BA633" s="18">
        <f t="shared" si="208"/>
        <v>0</v>
      </c>
      <c r="BB633" s="15" t="s">
        <v>23</v>
      </c>
      <c r="BD633" s="14"/>
      <c r="BE633" s="18"/>
      <c r="BF633" s="16">
        <v>0</v>
      </c>
      <c r="BG633" s="18">
        <f t="shared" si="209"/>
        <v>0</v>
      </c>
      <c r="BH633" s="15" t="s">
        <v>23</v>
      </c>
      <c r="BJ633" s="86"/>
      <c r="BK633" s="86"/>
      <c r="BL633" s="24" t="s">
        <v>23</v>
      </c>
      <c r="BM633" s="24"/>
      <c r="BN633" s="24"/>
      <c r="BO633" s="24"/>
      <c r="BP633" s="24"/>
      <c r="BQ633" s="126"/>
    </row>
    <row r="634" spans="1:69" ht="16.8" customHeight="1" x14ac:dyDescent="0.35">
      <c r="A634" s="15"/>
      <c r="B634" s="15"/>
      <c r="C634" s="15" t="s">
        <v>51</v>
      </c>
      <c r="D634" s="16"/>
      <c r="E634" s="16"/>
      <c r="F634" s="16"/>
      <c r="G634" s="16">
        <v>0</v>
      </c>
      <c r="H634" s="16"/>
      <c r="I634" s="4"/>
      <c r="J634" s="14"/>
      <c r="K634" s="17" t="s">
        <v>65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</v>
      </c>
      <c r="AA634" s="15" t="s">
        <v>23</v>
      </c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 t="s">
        <v>23</v>
      </c>
      <c r="AR634" s="14"/>
      <c r="AS634" s="18"/>
      <c r="AT634" s="16">
        <v>0</v>
      </c>
      <c r="AU634" s="18">
        <f t="shared" si="207"/>
        <v>0</v>
      </c>
      <c r="AV634" s="15" t="s">
        <v>23</v>
      </c>
      <c r="AX634" s="14"/>
      <c r="AY634" s="18"/>
      <c r="AZ634" s="16">
        <v>0</v>
      </c>
      <c r="BA634" s="18">
        <f t="shared" si="208"/>
        <v>0</v>
      </c>
      <c r="BB634" s="15" t="s">
        <v>23</v>
      </c>
      <c r="BD634" s="14"/>
      <c r="BE634" s="18"/>
      <c r="BF634" s="16">
        <v>0</v>
      </c>
      <c r="BG634" s="18">
        <f t="shared" si="209"/>
        <v>0</v>
      </c>
      <c r="BH634" s="15" t="s">
        <v>23</v>
      </c>
      <c r="BJ634" s="86"/>
      <c r="BK634" s="86"/>
      <c r="BL634" s="24"/>
      <c r="BM634" s="24"/>
      <c r="BN634" s="24"/>
      <c r="BO634" s="24"/>
      <c r="BP634" s="24"/>
      <c r="BQ634" s="126"/>
    </row>
    <row r="635" spans="1:69" ht="16.8" customHeight="1" x14ac:dyDescent="0.35">
      <c r="A635" s="15"/>
      <c r="B635" s="15"/>
      <c r="C635" s="28" t="s">
        <v>66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 t="s">
        <v>23</v>
      </c>
      <c r="L635" s="16"/>
      <c r="M635" s="16"/>
      <c r="N635" s="16" t="s">
        <v>67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 t="s">
        <v>23</v>
      </c>
      <c r="AR635" s="14"/>
      <c r="AS635" s="18"/>
      <c r="AT635" s="16"/>
      <c r="AU635" s="18">
        <f t="shared" si="207"/>
        <v>0</v>
      </c>
      <c r="AV635" s="15" t="s">
        <v>23</v>
      </c>
      <c r="AX635" s="14"/>
      <c r="AY635" s="18"/>
      <c r="AZ635" s="16"/>
      <c r="BA635" s="18">
        <f t="shared" si="208"/>
        <v>0</v>
      </c>
      <c r="BB635" s="15" t="s">
        <v>23</v>
      </c>
      <c r="BD635" s="14"/>
      <c r="BE635" s="18"/>
      <c r="BF635" s="16"/>
      <c r="BG635" s="18">
        <f t="shared" si="209"/>
        <v>0</v>
      </c>
      <c r="BH635" s="15" t="s">
        <v>23</v>
      </c>
      <c r="BJ635" s="86"/>
      <c r="BK635" s="86"/>
      <c r="BL635" s="24"/>
      <c r="BM635" s="24"/>
      <c r="BN635" s="24"/>
      <c r="BO635" s="24"/>
      <c r="BP635" s="24"/>
      <c r="BQ635" s="126"/>
    </row>
    <row r="636" spans="1:69" ht="16.8" customHeight="1" x14ac:dyDescent="0.35">
      <c r="A636" s="15"/>
      <c r="B636" s="66"/>
      <c r="C636" s="15" t="s">
        <v>149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 t="s">
        <v>23</v>
      </c>
      <c r="L636" s="16"/>
      <c r="M636" s="16">
        <v>0</v>
      </c>
      <c r="N636" s="16" t="s">
        <v>69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</v>
      </c>
      <c r="AA636" s="15" t="s">
        <v>23</v>
      </c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 t="s">
        <v>23</v>
      </c>
      <c r="AR636" s="14"/>
      <c r="AS636" s="18"/>
      <c r="AT636" s="16">
        <v>0</v>
      </c>
      <c r="AU636" s="18">
        <f t="shared" si="207"/>
        <v>0</v>
      </c>
      <c r="AV636" s="15" t="s">
        <v>23</v>
      </c>
      <c r="AX636" s="14"/>
      <c r="AY636" s="18"/>
      <c r="AZ636" s="16">
        <v>0</v>
      </c>
      <c r="BA636" s="18">
        <f t="shared" si="208"/>
        <v>0</v>
      </c>
      <c r="BB636" s="15" t="s">
        <v>23</v>
      </c>
      <c r="BD636" s="14"/>
      <c r="BE636" s="18"/>
      <c r="BF636" s="16">
        <v>0</v>
      </c>
      <c r="BG636" s="18">
        <f t="shared" si="209"/>
        <v>0</v>
      </c>
      <c r="BH636" s="15" t="s">
        <v>23</v>
      </c>
      <c r="BJ636" s="86"/>
      <c r="BK636" s="86"/>
      <c r="BL636" s="24"/>
      <c r="BM636" s="24"/>
      <c r="BN636" s="24"/>
      <c r="BO636" s="24"/>
      <c r="BP636" s="24"/>
      <c r="BQ636" s="126"/>
    </row>
    <row r="637" spans="1:69" ht="16.8" customHeight="1" x14ac:dyDescent="0.35">
      <c r="A637" s="15"/>
      <c r="B637" s="15"/>
      <c r="C637" s="15" t="s">
        <v>151</v>
      </c>
      <c r="D637" s="16"/>
      <c r="E637" s="16">
        <v>0</v>
      </c>
      <c r="F637" s="16"/>
      <c r="G637" s="16">
        <v>0</v>
      </c>
      <c r="H637" s="16"/>
      <c r="I637" s="4"/>
      <c r="J637" s="14" t="s">
        <v>23</v>
      </c>
      <c r="K637" s="17" t="s">
        <v>23</v>
      </c>
      <c r="L637" s="16"/>
      <c r="M637" s="16">
        <v>0</v>
      </c>
      <c r="N637" s="16" t="s">
        <v>71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</v>
      </c>
      <c r="AA637" s="15" t="s">
        <v>23</v>
      </c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 t="s">
        <v>23</v>
      </c>
      <c r="AR637" s="14"/>
      <c r="AS637" s="18"/>
      <c r="AT637" s="16">
        <v>0</v>
      </c>
      <c r="AU637" s="18">
        <f t="shared" si="207"/>
        <v>0</v>
      </c>
      <c r="AV637" s="15" t="s">
        <v>23</v>
      </c>
      <c r="AX637" s="14"/>
      <c r="AY637" s="18"/>
      <c r="AZ637" s="16">
        <v>0</v>
      </c>
      <c r="BA637" s="18">
        <f t="shared" si="208"/>
        <v>0</v>
      </c>
      <c r="BB637" s="15" t="s">
        <v>23</v>
      </c>
      <c r="BD637" s="14"/>
      <c r="BE637" s="18"/>
      <c r="BF637" s="16">
        <v>0</v>
      </c>
      <c r="BG637" s="18">
        <f t="shared" si="209"/>
        <v>0</v>
      </c>
      <c r="BH637" s="15" t="s">
        <v>23</v>
      </c>
      <c r="BJ637" s="86"/>
      <c r="BK637" s="86"/>
      <c r="BL637" s="24"/>
      <c r="BM637" s="24"/>
      <c r="BN637" s="24"/>
      <c r="BO637" s="24"/>
      <c r="BP637" s="24"/>
      <c r="BQ637" s="126"/>
    </row>
    <row r="638" spans="1:69" ht="16.8" customHeight="1" x14ac:dyDescent="0.35">
      <c r="A638" s="15"/>
      <c r="B638" s="15"/>
      <c r="C638" s="15" t="s">
        <v>153</v>
      </c>
      <c r="D638" s="16" t="s">
        <v>23</v>
      </c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73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6"/>
    </row>
    <row r="639" spans="1:69" ht="16.8" customHeight="1" x14ac:dyDescent="0.35">
      <c r="A639" s="15"/>
      <c r="B639" s="15"/>
      <c r="C639" s="15" t="s">
        <v>154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75</v>
      </c>
      <c r="L639" s="3">
        <f>SUM(L612:L638)</f>
        <v>28810.79</v>
      </c>
      <c r="M639" s="3">
        <f>SUM(M612:M638)</f>
        <v>4531.6399999999994</v>
      </c>
      <c r="N639" s="16" t="s">
        <v>76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</v>
      </c>
      <c r="AA639" s="15" t="s">
        <v>23</v>
      </c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 t="s">
        <v>23</v>
      </c>
      <c r="AR639" s="14"/>
      <c r="AS639" s="18"/>
      <c r="AT639" s="16">
        <v>0</v>
      </c>
      <c r="AU639" s="18">
        <f t="shared" si="207"/>
        <v>0</v>
      </c>
      <c r="AV639" s="15" t="s">
        <v>23</v>
      </c>
      <c r="AX639" s="14"/>
      <c r="AY639" s="18"/>
      <c r="AZ639" s="16">
        <v>0</v>
      </c>
      <c r="BA639" s="18">
        <f t="shared" si="208"/>
        <v>0</v>
      </c>
      <c r="BB639" s="15" t="s">
        <v>23</v>
      </c>
      <c r="BD639" s="14"/>
      <c r="BE639" s="18"/>
      <c r="BF639" s="16">
        <v>0</v>
      </c>
      <c r="BG639" s="18">
        <f t="shared" si="209"/>
        <v>0</v>
      </c>
      <c r="BH639" s="15" t="s">
        <v>23</v>
      </c>
      <c r="BJ639" s="86"/>
      <c r="BK639" s="86"/>
      <c r="BL639" s="24"/>
      <c r="BM639" s="24"/>
      <c r="BN639" s="24"/>
      <c r="BO639" s="24"/>
      <c r="BP639" s="24"/>
      <c r="BQ639" s="126"/>
    </row>
    <row r="640" spans="1:69" ht="16.8" customHeight="1" x14ac:dyDescent="0.35">
      <c r="A640" s="15"/>
      <c r="B640" s="15"/>
      <c r="C640" s="15" t="s">
        <v>77</v>
      </c>
      <c r="D640" s="16"/>
      <c r="E640" s="16"/>
      <c r="F640" s="16"/>
      <c r="G640" s="16">
        <v>0</v>
      </c>
      <c r="H640" s="16"/>
      <c r="I640" s="4"/>
      <c r="J640" s="14"/>
      <c r="K640" s="6" t="s">
        <v>33</v>
      </c>
      <c r="L640" s="3">
        <f>L580</f>
        <v>480380.92999999993</v>
      </c>
      <c r="M640" s="3">
        <f>M580</f>
        <v>412484.36999999994</v>
      </c>
      <c r="N640" s="16" t="s">
        <v>78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</v>
      </c>
      <c r="AA640" s="15" t="s">
        <v>23</v>
      </c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 t="s">
        <v>23</v>
      </c>
      <c r="AR640" s="14"/>
      <c r="AS640" s="18"/>
      <c r="AT640" s="16">
        <v>0</v>
      </c>
      <c r="AU640" s="18">
        <f t="shared" si="207"/>
        <v>0</v>
      </c>
      <c r="AV640" s="15" t="s">
        <v>23</v>
      </c>
      <c r="AX640" s="14"/>
      <c r="AY640" s="18"/>
      <c r="AZ640" s="16">
        <v>0</v>
      </c>
      <c r="BA640" s="18">
        <f t="shared" si="208"/>
        <v>0</v>
      </c>
      <c r="BB640" s="15" t="s">
        <v>23</v>
      </c>
      <c r="BD640" s="14"/>
      <c r="BE640" s="18"/>
      <c r="BF640" s="16">
        <v>0</v>
      </c>
      <c r="BG640" s="18">
        <f t="shared" si="209"/>
        <v>0</v>
      </c>
      <c r="BH640" s="15" t="s">
        <v>23</v>
      </c>
      <c r="BJ640" s="86"/>
      <c r="BK640" s="86"/>
      <c r="BL640" s="24"/>
      <c r="BM640" s="24"/>
      <c r="BN640" s="24"/>
      <c r="BO640" s="24"/>
      <c r="BP640" s="24"/>
      <c r="BQ640" s="126"/>
    </row>
    <row r="641" spans="1:69" ht="16.8" customHeight="1" thickBot="1" x14ac:dyDescent="0.4">
      <c r="A641" s="15"/>
      <c r="B641" s="15"/>
      <c r="C641" s="15" t="s">
        <v>79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80</v>
      </c>
      <c r="L641" s="3">
        <f>L639+L640</f>
        <v>509191.71999999991</v>
      </c>
      <c r="M641" s="3">
        <f>M639+M640</f>
        <v>417016.00999999995</v>
      </c>
      <c r="N641" s="16" t="s">
        <v>81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</v>
      </c>
      <c r="AA641" s="15"/>
      <c r="AB641" s="24"/>
      <c r="AC641" s="15" t="s">
        <v>23</v>
      </c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6"/>
    </row>
    <row r="642" spans="1:69" ht="16.8" customHeight="1" thickTop="1" thickBot="1" x14ac:dyDescent="0.4">
      <c r="A642" s="15"/>
      <c r="B642" s="15"/>
      <c r="C642" s="15" t="s">
        <v>82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83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</v>
      </c>
      <c r="AA642" s="15" t="s">
        <v>23</v>
      </c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 t="s">
        <v>23</v>
      </c>
      <c r="AR642" s="14"/>
      <c r="AS642" s="18"/>
      <c r="AT642" s="16">
        <v>0</v>
      </c>
      <c r="AU642" s="18">
        <f t="shared" si="207"/>
        <v>0</v>
      </c>
      <c r="AV642" s="15" t="s">
        <v>23</v>
      </c>
      <c r="AX642" s="14"/>
      <c r="AY642" s="18"/>
      <c r="AZ642" s="16">
        <v>0</v>
      </c>
      <c r="BA642" s="18">
        <f t="shared" si="208"/>
        <v>0</v>
      </c>
      <c r="BB642" s="15" t="s">
        <v>23</v>
      </c>
      <c r="BD642" s="14"/>
      <c r="BE642" s="18"/>
      <c r="BF642" s="16">
        <v>0</v>
      </c>
      <c r="BG642" s="18">
        <f t="shared" si="209"/>
        <v>0</v>
      </c>
      <c r="BH642" s="15" t="s">
        <v>23</v>
      </c>
      <c r="BJ642" s="86"/>
      <c r="BK642" s="86"/>
      <c r="BL642" s="24"/>
      <c r="BM642" s="24"/>
      <c r="BN642" s="24"/>
      <c r="BO642" s="24"/>
      <c r="BP642" s="24"/>
      <c r="BQ642" s="126"/>
    </row>
    <row r="643" spans="1:69" ht="16.8" customHeight="1" thickTop="1" thickBot="1" x14ac:dyDescent="0.4">
      <c r="A643" s="15"/>
      <c r="B643" s="15"/>
      <c r="C643" s="15" t="s">
        <v>84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85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</v>
      </c>
      <c r="AA643" s="15" t="s">
        <v>23</v>
      </c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 t="s">
        <v>23</v>
      </c>
      <c r="AR643" s="14"/>
      <c r="AS643" s="18"/>
      <c r="AT643" s="16">
        <v>0</v>
      </c>
      <c r="AU643" s="18">
        <f t="shared" si="207"/>
        <v>0</v>
      </c>
      <c r="AV643" s="15" t="s">
        <v>23</v>
      </c>
      <c r="AX643" s="14"/>
      <c r="AY643" s="18"/>
      <c r="AZ643" s="16">
        <v>0</v>
      </c>
      <c r="BA643" s="18">
        <f t="shared" si="208"/>
        <v>0</v>
      </c>
      <c r="BB643" s="15" t="s">
        <v>23</v>
      </c>
      <c r="BD643" s="14"/>
      <c r="BE643" s="18"/>
      <c r="BF643" s="16">
        <v>0</v>
      </c>
      <c r="BG643" s="18">
        <f t="shared" si="209"/>
        <v>0</v>
      </c>
      <c r="BH643" s="15" t="s">
        <v>23</v>
      </c>
      <c r="BJ643" s="86"/>
      <c r="BK643" s="86"/>
      <c r="BL643" s="24"/>
      <c r="BM643" s="24"/>
      <c r="BN643" s="24"/>
      <c r="BO643" s="24"/>
      <c r="BP643" s="24"/>
      <c r="BQ643" s="126"/>
    </row>
    <row r="644" spans="1:69" ht="16.8" customHeight="1" thickTop="1" x14ac:dyDescent="0.35">
      <c r="A644" s="15"/>
      <c r="B644" s="15"/>
      <c r="C644" s="15" t="s">
        <v>86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87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</v>
      </c>
      <c r="AA644" s="15" t="s">
        <v>23</v>
      </c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 t="s">
        <v>23</v>
      </c>
      <c r="AR644" s="14"/>
      <c r="AS644" s="18"/>
      <c r="AT644" s="16">
        <v>0</v>
      </c>
      <c r="AU644" s="18">
        <f t="shared" si="207"/>
        <v>0</v>
      </c>
      <c r="AV644" s="15" t="s">
        <v>23</v>
      </c>
      <c r="AX644" s="14"/>
      <c r="AY644" s="18"/>
      <c r="AZ644" s="16">
        <v>0</v>
      </c>
      <c r="BA644" s="18">
        <f t="shared" si="208"/>
        <v>0</v>
      </c>
      <c r="BB644" s="15" t="s">
        <v>23</v>
      </c>
      <c r="BD644" s="14"/>
      <c r="BE644" s="18"/>
      <c r="BF644" s="16">
        <v>0</v>
      </c>
      <c r="BG644" s="18">
        <f t="shared" si="209"/>
        <v>0</v>
      </c>
      <c r="BH644" s="15" t="s">
        <v>23</v>
      </c>
      <c r="BJ644" s="86"/>
      <c r="BK644" s="86"/>
      <c r="BL644" s="24"/>
      <c r="BM644" s="24"/>
      <c r="BN644" s="24"/>
      <c r="BO644" s="24"/>
      <c r="BP644" s="24"/>
      <c r="BQ644" s="126"/>
    </row>
    <row r="645" spans="1:69" ht="16.8" customHeight="1" x14ac:dyDescent="0.35">
      <c r="A645" s="15"/>
      <c r="B645" s="15"/>
      <c r="C645" s="15" t="s">
        <v>88</v>
      </c>
      <c r="D645" s="16"/>
      <c r="E645" s="16"/>
      <c r="F645" s="16"/>
      <c r="G645" s="16">
        <v>0</v>
      </c>
      <c r="H645" s="16"/>
      <c r="I645" s="4"/>
      <c r="J645" s="14"/>
      <c r="K645" s="6" t="s">
        <v>89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19">(X645-Y645)+Z644</f>
        <v>23567.81</v>
      </c>
      <c r="AA645" s="15" t="s">
        <v>23</v>
      </c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 t="s">
        <v>23</v>
      </c>
      <c r="AR645" s="14"/>
      <c r="AS645" s="18"/>
      <c r="AT645" s="16">
        <v>0</v>
      </c>
      <c r="AU645" s="18">
        <f t="shared" ref="AU645:AU676" si="221">(AS645-AT645)+AU644</f>
        <v>0</v>
      </c>
      <c r="AV645" s="15" t="s">
        <v>23</v>
      </c>
      <c r="AX645" s="14"/>
      <c r="AY645" s="18"/>
      <c r="AZ645" s="16">
        <v>0</v>
      </c>
      <c r="BA645" s="18">
        <f t="shared" ref="BA645:BA676" si="222">(AY645-AZ645)+BA644</f>
        <v>0</v>
      </c>
      <c r="BB645" s="15" t="s">
        <v>23</v>
      </c>
      <c r="BD645" s="14"/>
      <c r="BE645" s="18"/>
      <c r="BF645" s="16">
        <v>0</v>
      </c>
      <c r="BG645" s="18">
        <f t="shared" ref="BG645:BG676" si="223">(BE645-BF645)+BG644</f>
        <v>0</v>
      </c>
      <c r="BH645" s="15" t="s">
        <v>23</v>
      </c>
      <c r="BJ645" s="86"/>
      <c r="BK645" s="86"/>
      <c r="BL645" s="24"/>
      <c r="BM645" s="24"/>
      <c r="BN645" s="24"/>
      <c r="BO645" s="24"/>
      <c r="BP645" s="24"/>
      <c r="BQ645" s="126"/>
    </row>
    <row r="646" spans="1:69" ht="16.8" customHeight="1" x14ac:dyDescent="0.35">
      <c r="A646" s="15"/>
      <c r="B646" s="15"/>
      <c r="C646" s="15" t="s">
        <v>90</v>
      </c>
      <c r="D646" s="16"/>
      <c r="E646" s="16"/>
      <c r="F646" s="16"/>
      <c r="G646" s="16">
        <v>0</v>
      </c>
      <c r="H646" s="16"/>
      <c r="I646" s="4"/>
      <c r="J646" s="14"/>
      <c r="K646" s="6" t="s">
        <v>91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 t="s">
        <v>23</v>
      </c>
      <c r="W646" s="14"/>
      <c r="X646" s="18"/>
      <c r="Y646" s="16">
        <v>0</v>
      </c>
      <c r="Z646" s="18">
        <f t="shared" si="219"/>
        <v>23567.81</v>
      </c>
      <c r="AA646" s="15" t="s">
        <v>23</v>
      </c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 t="s">
        <v>23</v>
      </c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 t="s">
        <v>23</v>
      </c>
      <c r="AR646" s="14"/>
      <c r="AS646" s="18"/>
      <c r="AT646" s="16">
        <v>0</v>
      </c>
      <c r="AU646" s="18">
        <f t="shared" si="221"/>
        <v>0</v>
      </c>
      <c r="AV646" s="15" t="s">
        <v>23</v>
      </c>
      <c r="AX646" s="14"/>
      <c r="AY646" s="18"/>
      <c r="AZ646" s="16">
        <v>0</v>
      </c>
      <c r="BA646" s="18">
        <f t="shared" si="222"/>
        <v>0</v>
      </c>
      <c r="BB646" s="15" t="s">
        <v>23</v>
      </c>
      <c r="BD646" s="14"/>
      <c r="BE646" s="18"/>
      <c r="BF646" s="16">
        <v>0</v>
      </c>
      <c r="BG646" s="18">
        <f t="shared" si="223"/>
        <v>0</v>
      </c>
      <c r="BH646" s="15" t="s">
        <v>23</v>
      </c>
      <c r="BJ646" s="86"/>
      <c r="BK646" s="86"/>
      <c r="BL646" s="24"/>
      <c r="BM646" s="24"/>
      <c r="BN646" s="24"/>
      <c r="BO646" s="24"/>
      <c r="BP646" s="24"/>
      <c r="BQ646" s="126"/>
    </row>
    <row r="647" spans="1:69" ht="16.8" customHeight="1" x14ac:dyDescent="0.35">
      <c r="A647" s="15"/>
      <c r="B647" s="15"/>
      <c r="C647" s="15" t="s">
        <v>92</v>
      </c>
      <c r="D647" s="16"/>
      <c r="E647" s="16"/>
      <c r="F647" s="16"/>
      <c r="G647" s="16">
        <v>0</v>
      </c>
      <c r="H647" s="16"/>
      <c r="I647" s="4"/>
      <c r="J647" s="14"/>
      <c r="K647" s="6" t="s">
        <v>93</v>
      </c>
      <c r="L647" s="3"/>
      <c r="M647" s="46" t="s">
        <v>94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</v>
      </c>
      <c r="AA647" s="15" t="s">
        <v>23</v>
      </c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 t="s">
        <v>23</v>
      </c>
      <c r="AR647" s="14"/>
      <c r="AS647" s="18"/>
      <c r="AT647" s="16">
        <v>0</v>
      </c>
      <c r="AU647" s="18">
        <f t="shared" si="221"/>
        <v>0</v>
      </c>
      <c r="AV647" s="15" t="s">
        <v>23</v>
      </c>
      <c r="AX647" s="14"/>
      <c r="AY647" s="18"/>
      <c r="AZ647" s="16">
        <v>0</v>
      </c>
      <c r="BA647" s="18">
        <f t="shared" si="222"/>
        <v>0</v>
      </c>
      <c r="BB647" s="15" t="s">
        <v>23</v>
      </c>
      <c r="BD647" s="14"/>
      <c r="BE647" s="18"/>
      <c r="BF647" s="16">
        <v>0</v>
      </c>
      <c r="BG647" s="18">
        <f t="shared" si="223"/>
        <v>0</v>
      </c>
      <c r="BH647" s="15" t="s">
        <v>23</v>
      </c>
      <c r="BJ647" s="86"/>
      <c r="BK647" s="86"/>
      <c r="BL647" s="24"/>
      <c r="BM647" s="24"/>
      <c r="BN647" s="24"/>
      <c r="BO647" s="24"/>
      <c r="BP647" s="24"/>
      <c r="BQ647" s="126"/>
    </row>
    <row r="648" spans="1:69" ht="16.8" customHeight="1" x14ac:dyDescent="0.35">
      <c r="A648" s="15"/>
      <c r="B648" s="15"/>
      <c r="C648" s="15" t="s">
        <v>95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96</v>
      </c>
      <c r="L648" s="50">
        <v>114.5</v>
      </c>
      <c r="M648" s="16" t="s">
        <v>27</v>
      </c>
      <c r="N648" s="16" t="s">
        <v>28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6"/>
    </row>
    <row r="649" spans="1:69" ht="16.8" customHeight="1" x14ac:dyDescent="0.35">
      <c r="A649" s="15"/>
      <c r="B649" s="15"/>
      <c r="C649" s="15" t="s">
        <v>97</v>
      </c>
      <c r="D649" s="16"/>
      <c r="E649" s="16"/>
      <c r="F649" s="16"/>
      <c r="G649" s="16">
        <v>0</v>
      </c>
      <c r="H649" s="16"/>
      <c r="I649" s="4"/>
      <c r="J649" s="14"/>
      <c r="K649" s="16" t="s">
        <v>254</v>
      </c>
      <c r="L649" s="16">
        <v>-0.02</v>
      </c>
      <c r="M649" s="30" t="s">
        <v>99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6"/>
    </row>
    <row r="650" spans="1:69" ht="16.8" customHeight="1" x14ac:dyDescent="0.35">
      <c r="A650" s="15"/>
      <c r="B650" s="15"/>
      <c r="C650" s="15" t="s">
        <v>100</v>
      </c>
      <c r="D650" s="16"/>
      <c r="E650" s="16"/>
      <c r="F650" s="16"/>
      <c r="G650" s="16">
        <v>0</v>
      </c>
      <c r="H650" s="16"/>
      <c r="I650" s="4"/>
      <c r="J650" s="14"/>
      <c r="K650" s="25" t="s">
        <v>270</v>
      </c>
      <c r="L650" s="83">
        <v>23</v>
      </c>
      <c r="M650" s="16" t="s">
        <v>257</v>
      </c>
      <c r="N650" s="16">
        <v>338</v>
      </c>
      <c r="O650" s="16"/>
      <c r="P650" s="18" t="s">
        <v>23</v>
      </c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</v>
      </c>
      <c r="AA650" s="15" t="s">
        <v>23</v>
      </c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 t="s">
        <v>23</v>
      </c>
      <c r="AR650" s="14"/>
      <c r="AS650" s="18"/>
      <c r="AT650" s="16">
        <v>0</v>
      </c>
      <c r="AU650" s="18">
        <f t="shared" si="221"/>
        <v>0</v>
      </c>
      <c r="AV650" s="15" t="s">
        <v>23</v>
      </c>
      <c r="AX650" s="14"/>
      <c r="AY650" s="18"/>
      <c r="AZ650" s="16">
        <v>0</v>
      </c>
      <c r="BA650" s="18">
        <f t="shared" si="222"/>
        <v>0</v>
      </c>
      <c r="BB650" s="15" t="s">
        <v>23</v>
      </c>
      <c r="BD650" s="14"/>
      <c r="BE650" s="18"/>
      <c r="BF650" s="16">
        <v>0</v>
      </c>
      <c r="BG650" s="18">
        <f t="shared" si="223"/>
        <v>0</v>
      </c>
      <c r="BH650" s="15" t="s">
        <v>23</v>
      </c>
      <c r="BJ650" s="86"/>
      <c r="BK650" s="86"/>
      <c r="BL650" s="24"/>
      <c r="BM650" s="24"/>
      <c r="BN650" s="24"/>
      <c r="BO650" s="24"/>
      <c r="BP650" s="24"/>
      <c r="BQ650" s="126"/>
    </row>
    <row r="651" spans="1:69" ht="16.8" customHeight="1" x14ac:dyDescent="0.35">
      <c r="A651" s="15"/>
      <c r="B651" s="15"/>
      <c r="C651" s="64" t="s">
        <v>157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271</v>
      </c>
      <c r="L651" s="73">
        <v>654</v>
      </c>
      <c r="M651" s="16" t="s">
        <v>247</v>
      </c>
      <c r="N651" s="16">
        <v>658</v>
      </c>
      <c r="O651" s="16" t="s">
        <v>23</v>
      </c>
      <c r="P651" s="18" t="s">
        <v>23</v>
      </c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6"/>
    </row>
    <row r="652" spans="1:69" ht="16.8" customHeight="1" x14ac:dyDescent="0.35">
      <c r="A652" s="15"/>
      <c r="B652" s="15"/>
      <c r="C652" s="15" t="s">
        <v>104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215</v>
      </c>
      <c r="L652" s="73">
        <v>204</v>
      </c>
      <c r="M652" s="16" t="s">
        <v>256</v>
      </c>
      <c r="N652" s="16">
        <v>1002.5</v>
      </c>
      <c r="O652" s="16" t="s">
        <v>23</v>
      </c>
      <c r="P652" s="18" t="s">
        <v>23</v>
      </c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195</v>
      </c>
      <c r="X652" s="18">
        <v>0</v>
      </c>
      <c r="Y652" s="16"/>
      <c r="Z652" s="18">
        <f t="shared" si="219"/>
        <v>23567.81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6"/>
    </row>
    <row r="653" spans="1:69" ht="16.8" customHeight="1" x14ac:dyDescent="0.35">
      <c r="A653" s="15"/>
      <c r="B653" s="15"/>
      <c r="C653" s="47" t="s">
        <v>158</v>
      </c>
      <c r="D653" s="16"/>
      <c r="E653" s="16"/>
      <c r="F653" s="1">
        <v>0</v>
      </c>
      <c r="G653" s="16">
        <v>0</v>
      </c>
      <c r="H653" s="16"/>
      <c r="I653" s="4" t="s">
        <v>23</v>
      </c>
      <c r="J653" s="14"/>
      <c r="K653" s="30" t="s">
        <v>272</v>
      </c>
      <c r="L653" s="30">
        <v>220</v>
      </c>
      <c r="M653" s="50" t="s">
        <v>255</v>
      </c>
      <c r="N653" s="50">
        <v>265</v>
      </c>
      <c r="O653" s="16" t="s">
        <v>23</v>
      </c>
      <c r="P653" s="18" t="s">
        <v>23</v>
      </c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</v>
      </c>
      <c r="AA653" s="15" t="s">
        <v>23</v>
      </c>
      <c r="AB653" s="24"/>
      <c r="AC653" s="64" t="s">
        <v>159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 t="s">
        <v>23</v>
      </c>
      <c r="AR653" s="14"/>
      <c r="AS653" s="18"/>
      <c r="AT653" s="16">
        <v>0</v>
      </c>
      <c r="AU653" s="18">
        <f t="shared" si="221"/>
        <v>0</v>
      </c>
      <c r="AV653" s="15" t="s">
        <v>23</v>
      </c>
      <c r="AX653" s="14"/>
      <c r="AY653" s="18"/>
      <c r="AZ653" s="16">
        <v>0</v>
      </c>
      <c r="BA653" s="18">
        <f t="shared" si="222"/>
        <v>0</v>
      </c>
      <c r="BB653" s="15" t="s">
        <v>23</v>
      </c>
      <c r="BD653" s="14"/>
      <c r="BE653" s="18"/>
      <c r="BF653" s="16">
        <v>0</v>
      </c>
      <c r="BG653" s="18">
        <f t="shared" si="223"/>
        <v>0</v>
      </c>
      <c r="BH653" s="15" t="s">
        <v>23</v>
      </c>
      <c r="BJ653" s="86"/>
      <c r="BK653" s="86"/>
      <c r="BL653" s="24"/>
      <c r="BM653" s="24"/>
      <c r="BN653" s="24"/>
      <c r="BO653" s="24"/>
      <c r="BP653" s="24"/>
      <c r="BQ653" s="126"/>
    </row>
    <row r="654" spans="1:69" ht="16.8" customHeight="1" x14ac:dyDescent="0.35">
      <c r="A654" s="15"/>
      <c r="B654" s="15"/>
      <c r="C654" s="15" t="s">
        <v>108</v>
      </c>
      <c r="D654" s="16"/>
      <c r="E654" s="16"/>
      <c r="F654" s="16"/>
      <c r="G654" s="16">
        <v>0</v>
      </c>
      <c r="H654" s="16"/>
      <c r="I654" s="4" t="s">
        <v>23</v>
      </c>
      <c r="J654" s="14"/>
      <c r="K654" s="30" t="s">
        <v>273</v>
      </c>
      <c r="L654" s="73">
        <v>709.04</v>
      </c>
      <c r="M654" s="50" t="s">
        <v>282</v>
      </c>
      <c r="N654" s="50">
        <v>1058.99</v>
      </c>
      <c r="O654" s="16" t="s">
        <v>23</v>
      </c>
      <c r="P654" s="18" t="s">
        <v>23</v>
      </c>
      <c r="Q654" s="14"/>
      <c r="R654" s="18"/>
      <c r="S654" s="16">
        <f>G654</f>
        <v>0</v>
      </c>
      <c r="T654" s="18">
        <f t="shared" si="218"/>
        <v>54400.05999999999</v>
      </c>
      <c r="U654" s="15" t="s">
        <v>110</v>
      </c>
      <c r="W654" s="14"/>
      <c r="X654" s="18"/>
      <c r="Y654" s="16">
        <v>0</v>
      </c>
      <c r="Z654" s="18">
        <f t="shared" si="219"/>
        <v>23567.81</v>
      </c>
      <c r="AA654" s="15" t="s">
        <v>23</v>
      </c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 t="s">
        <v>23</v>
      </c>
      <c r="AR654" s="14"/>
      <c r="AS654" s="18">
        <v>0</v>
      </c>
      <c r="AT654" s="16">
        <v>0</v>
      </c>
      <c r="AU654" s="18">
        <f t="shared" si="221"/>
        <v>0</v>
      </c>
      <c r="AV654" s="15" t="s">
        <v>23</v>
      </c>
      <c r="AX654" s="14"/>
      <c r="AY654" s="18">
        <v>0</v>
      </c>
      <c r="AZ654" s="16">
        <v>0</v>
      </c>
      <c r="BA654" s="18">
        <f t="shared" si="222"/>
        <v>0</v>
      </c>
      <c r="BB654" s="15" t="s">
        <v>23</v>
      </c>
      <c r="BD654" s="14"/>
      <c r="BE654" s="18">
        <v>0</v>
      </c>
      <c r="BF654" s="16">
        <v>0</v>
      </c>
      <c r="BG654" s="18">
        <f t="shared" si="223"/>
        <v>0</v>
      </c>
      <c r="BH654" s="15" t="s">
        <v>23</v>
      </c>
      <c r="BJ654" s="86"/>
      <c r="BK654" s="86"/>
      <c r="BL654" s="24"/>
      <c r="BM654" s="24"/>
      <c r="BN654" s="24"/>
      <c r="BO654" s="24"/>
      <c r="BP654" s="24"/>
      <c r="BQ654" s="126"/>
    </row>
    <row r="655" spans="1:69" ht="16.8" customHeight="1" x14ac:dyDescent="0.35">
      <c r="A655" s="15"/>
      <c r="B655" s="15"/>
      <c r="C655" s="15" t="s">
        <v>111</v>
      </c>
      <c r="D655" s="16"/>
      <c r="E655" s="16"/>
      <c r="F655" s="16">
        <v>0</v>
      </c>
      <c r="G655" s="16">
        <v>0</v>
      </c>
      <c r="H655" s="16"/>
      <c r="I655" s="4" t="s">
        <v>23</v>
      </c>
      <c r="J655" s="14"/>
      <c r="K655" s="16" t="s">
        <v>283</v>
      </c>
      <c r="L655" s="16">
        <v>0.01</v>
      </c>
      <c r="M655" s="16" t="s">
        <v>284</v>
      </c>
      <c r="N655" s="16">
        <v>10068.39</v>
      </c>
      <c r="O655" s="16"/>
      <c r="P655" s="18" t="s">
        <v>23</v>
      </c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</v>
      </c>
      <c r="AA655" s="15" t="s">
        <v>23</v>
      </c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 t="s">
        <v>23</v>
      </c>
      <c r="AR655" s="14"/>
      <c r="AS655" s="18">
        <v>0</v>
      </c>
      <c r="AT655" s="16">
        <v>0</v>
      </c>
      <c r="AU655" s="18">
        <f t="shared" si="221"/>
        <v>0</v>
      </c>
      <c r="AV655" s="15" t="s">
        <v>23</v>
      </c>
      <c r="AX655" s="14"/>
      <c r="AY655" s="18">
        <v>0</v>
      </c>
      <c r="AZ655" s="16">
        <v>0</v>
      </c>
      <c r="BA655" s="18">
        <f t="shared" si="222"/>
        <v>0</v>
      </c>
      <c r="BB655" s="15" t="s">
        <v>23</v>
      </c>
      <c r="BD655" s="14"/>
      <c r="BE655" s="18">
        <v>0</v>
      </c>
      <c r="BF655" s="16">
        <v>0</v>
      </c>
      <c r="BG655" s="18">
        <f t="shared" si="223"/>
        <v>0</v>
      </c>
      <c r="BH655" s="15" t="s">
        <v>23</v>
      </c>
      <c r="BJ655" s="86"/>
      <c r="BK655" s="86"/>
      <c r="BL655" s="24"/>
      <c r="BM655" s="24"/>
      <c r="BN655" s="24"/>
      <c r="BO655" s="24"/>
      <c r="BP655" s="24"/>
      <c r="BQ655" s="126"/>
    </row>
    <row r="656" spans="1:69" ht="16.8" customHeight="1" x14ac:dyDescent="0.35">
      <c r="A656" s="15"/>
      <c r="B656" s="15"/>
      <c r="C656" s="15" t="s">
        <v>113</v>
      </c>
      <c r="D656" s="16"/>
      <c r="E656" s="16"/>
      <c r="F656" s="16">
        <v>0</v>
      </c>
      <c r="G656" s="16">
        <v>0</v>
      </c>
      <c r="H656" s="16"/>
      <c r="I656" s="4" t="s">
        <v>23</v>
      </c>
      <c r="J656" s="14"/>
      <c r="K656" s="16" t="s">
        <v>277</v>
      </c>
      <c r="L656" s="16">
        <v>300</v>
      </c>
      <c r="M656" s="16" t="s">
        <v>285</v>
      </c>
      <c r="N656" s="16">
        <v>2418</v>
      </c>
      <c r="O656" s="16"/>
      <c r="P656" s="18" t="s">
        <v>23</v>
      </c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</v>
      </c>
      <c r="AA656" s="15" t="s">
        <v>23</v>
      </c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 t="s">
        <v>23</v>
      </c>
      <c r="AR656" s="14"/>
      <c r="AS656" s="18">
        <v>0</v>
      </c>
      <c r="AT656" s="16"/>
      <c r="AU656" s="18">
        <f t="shared" si="221"/>
        <v>0</v>
      </c>
      <c r="AV656" s="15" t="s">
        <v>23</v>
      </c>
      <c r="AX656" s="14"/>
      <c r="AY656" s="18">
        <v>0</v>
      </c>
      <c r="AZ656" s="16"/>
      <c r="BA656" s="18">
        <f t="shared" si="222"/>
        <v>0</v>
      </c>
      <c r="BB656" s="15" t="s">
        <v>23</v>
      </c>
      <c r="BD656" s="14"/>
      <c r="BE656" s="18">
        <v>0</v>
      </c>
      <c r="BF656" s="16"/>
      <c r="BG656" s="18">
        <f t="shared" si="223"/>
        <v>0</v>
      </c>
      <c r="BH656" s="15" t="s">
        <v>23</v>
      </c>
      <c r="BJ656" s="86"/>
      <c r="BK656" s="86"/>
      <c r="BL656" s="24"/>
      <c r="BM656" s="24"/>
      <c r="BN656" s="24"/>
      <c r="BO656" s="24"/>
      <c r="BP656" s="24"/>
      <c r="BQ656" s="126"/>
    </row>
    <row r="657" spans="1:69" ht="16.8" customHeight="1" x14ac:dyDescent="0.35">
      <c r="A657" s="15" t="s">
        <v>23</v>
      </c>
      <c r="B657" s="15"/>
      <c r="C657" s="15" t="s">
        <v>286</v>
      </c>
      <c r="D657" s="16"/>
      <c r="E657" s="16"/>
      <c r="F657" s="16">
        <v>1290</v>
      </c>
      <c r="G657" s="16"/>
      <c r="H657" s="16"/>
      <c r="I657" s="4"/>
      <c r="J657" s="14"/>
      <c r="K657" s="16" t="s">
        <v>278</v>
      </c>
      <c r="L657" s="16">
        <v>1050</v>
      </c>
      <c r="M657" s="16" t="s">
        <v>287</v>
      </c>
      <c r="N657" s="16">
        <v>1926.14</v>
      </c>
      <c r="O657" s="16"/>
      <c r="P657" s="18" t="s">
        <v>23</v>
      </c>
      <c r="Q657" s="14"/>
      <c r="R657" s="18">
        <v>0</v>
      </c>
      <c r="S657" s="16">
        <v>0</v>
      </c>
      <c r="T657" s="18">
        <f t="shared" si="218"/>
        <v>54400.05999999999</v>
      </c>
      <c r="U657" s="15" t="s">
        <v>23</v>
      </c>
      <c r="W657" s="14"/>
      <c r="X657" s="18">
        <f>F657</f>
        <v>1290</v>
      </c>
      <c r="Y657" s="16">
        <v>0</v>
      </c>
      <c r="Z657" s="18">
        <f t="shared" si="219"/>
        <v>24857.81</v>
      </c>
      <c r="AA657" s="15" t="str">
        <f>C657</f>
        <v>BONIFICO AGOS   11/1</v>
      </c>
      <c r="AB657" s="24"/>
      <c r="AC657" s="15" t="s">
        <v>23</v>
      </c>
      <c r="AD657" s="25"/>
      <c r="AE657" s="62" t="s">
        <v>23</v>
      </c>
      <c r="AF657" s="63" t="s">
        <v>23</v>
      </c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 t="s">
        <v>23</v>
      </c>
      <c r="AR657" s="14"/>
      <c r="AS657" s="18">
        <v>0</v>
      </c>
      <c r="AT657" s="16"/>
      <c r="AU657" s="18">
        <f t="shared" si="221"/>
        <v>0</v>
      </c>
      <c r="AV657" s="15" t="s">
        <v>23</v>
      </c>
      <c r="AX657" s="14"/>
      <c r="AY657" s="18">
        <v>0</v>
      </c>
      <c r="AZ657" s="16"/>
      <c r="BA657" s="18">
        <f t="shared" si="222"/>
        <v>0</v>
      </c>
      <c r="BB657" s="15" t="s">
        <v>23</v>
      </c>
      <c r="BD657" s="14"/>
      <c r="BE657" s="18">
        <v>0</v>
      </c>
      <c r="BF657" s="16"/>
      <c r="BG657" s="18">
        <f t="shared" si="223"/>
        <v>0</v>
      </c>
      <c r="BH657" s="15" t="s">
        <v>23</v>
      </c>
      <c r="BJ657" s="86"/>
      <c r="BK657" s="86"/>
      <c r="BL657" s="24"/>
      <c r="BM657" s="24"/>
      <c r="BN657" s="24"/>
      <c r="BO657" s="24"/>
      <c r="BP657" s="24"/>
      <c r="BQ657" s="126"/>
    </row>
    <row r="658" spans="1:69" ht="16.8" customHeight="1" x14ac:dyDescent="0.35">
      <c r="A658" s="15"/>
      <c r="B658" s="15" t="s">
        <v>23</v>
      </c>
      <c r="C658" s="15" t="s">
        <v>115</v>
      </c>
      <c r="D658" s="16"/>
      <c r="E658" s="16"/>
      <c r="F658" s="16">
        <v>0</v>
      </c>
      <c r="G658" s="16"/>
      <c r="H658" s="16">
        <v>0</v>
      </c>
      <c r="I658" s="4"/>
      <c r="J658" s="14" t="s">
        <v>23</v>
      </c>
      <c r="K658" s="16" t="s">
        <v>23</v>
      </c>
      <c r="L658" s="16">
        <v>0</v>
      </c>
      <c r="M658" s="30" t="s">
        <v>114</v>
      </c>
      <c r="N658" s="16">
        <v>100</v>
      </c>
      <c r="O658" s="16"/>
      <c r="P658" s="18" t="s">
        <v>23</v>
      </c>
      <c r="Q658" s="14"/>
      <c r="R658" s="18">
        <v>0</v>
      </c>
      <c r="S658" s="16">
        <v>0</v>
      </c>
      <c r="T658" s="18">
        <f t="shared" si="218"/>
        <v>54400.05999999999</v>
      </c>
      <c r="U658" s="15" t="s">
        <v>23</v>
      </c>
      <c r="W658" s="14"/>
      <c r="X658" s="18">
        <f>F658</f>
        <v>0</v>
      </c>
      <c r="Y658" s="16"/>
      <c r="Z658" s="18">
        <f t="shared" si="219"/>
        <v>24857.81</v>
      </c>
      <c r="AA658" s="15" t="s">
        <v>23</v>
      </c>
      <c r="AB658" s="24"/>
      <c r="AC658" s="15" t="s">
        <v>23</v>
      </c>
      <c r="AD658" s="25"/>
      <c r="AE658" s="62" t="s">
        <v>23</v>
      </c>
      <c r="AF658" s="63" t="s">
        <v>23</v>
      </c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 t="s">
        <v>23</v>
      </c>
      <c r="AR658" s="14"/>
      <c r="AS658" s="18">
        <v>0</v>
      </c>
      <c r="AT658" s="16"/>
      <c r="AU658" s="18">
        <f t="shared" si="221"/>
        <v>0</v>
      </c>
      <c r="AV658" s="15" t="s">
        <v>23</v>
      </c>
      <c r="AX658" s="14"/>
      <c r="AY658" s="18">
        <v>0</v>
      </c>
      <c r="AZ658" s="16"/>
      <c r="BA658" s="18">
        <f t="shared" si="222"/>
        <v>0</v>
      </c>
      <c r="BB658" s="15" t="s">
        <v>23</v>
      </c>
      <c r="BD658" s="14"/>
      <c r="BE658" s="18">
        <v>0</v>
      </c>
      <c r="BF658" s="16"/>
      <c r="BG658" s="18">
        <f t="shared" si="223"/>
        <v>0</v>
      </c>
      <c r="BH658" s="15" t="s">
        <v>23</v>
      </c>
      <c r="BJ658" s="86"/>
      <c r="BK658" s="86"/>
      <c r="BL658" s="24"/>
      <c r="BM658" s="24"/>
      <c r="BN658" s="24"/>
      <c r="BO658" s="24"/>
      <c r="BP658" s="24"/>
      <c r="BQ658" s="126"/>
    </row>
    <row r="659" spans="1:69" ht="16.8" customHeight="1" x14ac:dyDescent="0.35">
      <c r="A659" s="15" t="s">
        <v>23</v>
      </c>
      <c r="B659" s="15"/>
      <c r="C659" s="15" t="s">
        <v>288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289</v>
      </c>
      <c r="L659" s="16">
        <v>40</v>
      </c>
      <c r="M659" s="3" t="s">
        <v>116</v>
      </c>
      <c r="N659" s="16">
        <v>100</v>
      </c>
      <c r="O659" s="16"/>
      <c r="P659" s="18" t="s">
        <v>23</v>
      </c>
      <c r="Q659" s="14"/>
      <c r="R659" s="18">
        <v>0</v>
      </c>
      <c r="S659" s="16">
        <v>0</v>
      </c>
      <c r="T659" s="18">
        <f t="shared" si="218"/>
        <v>54400.05999999999</v>
      </c>
      <c r="U659" s="15" t="s">
        <v>23</v>
      </c>
      <c r="W659" s="14"/>
      <c r="X659" s="70">
        <f>F659</f>
        <v>811.69</v>
      </c>
      <c r="Y659" s="16"/>
      <c r="Z659" s="18">
        <f t="shared" si="219"/>
        <v>25669.5</v>
      </c>
      <c r="AA659" s="16" t="str">
        <f>C659</f>
        <v>INTERESSI ATTIVI MATURATI SU BPM 10226</v>
      </c>
      <c r="AB659" s="24"/>
      <c r="AC659" s="15" t="s">
        <v>23</v>
      </c>
      <c r="AD659" s="25"/>
      <c r="AE659" s="62" t="s">
        <v>23</v>
      </c>
      <c r="AF659" s="63" t="s">
        <v>23</v>
      </c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 t="s">
        <v>23</v>
      </c>
      <c r="AR659" s="14"/>
      <c r="AS659" s="18">
        <v>0</v>
      </c>
      <c r="AT659" s="16"/>
      <c r="AU659" s="18">
        <f t="shared" si="221"/>
        <v>0</v>
      </c>
      <c r="AV659" s="15" t="s">
        <v>23</v>
      </c>
      <c r="AX659" s="14"/>
      <c r="AY659" s="18">
        <v>0</v>
      </c>
      <c r="AZ659" s="16"/>
      <c r="BA659" s="18">
        <f t="shared" si="222"/>
        <v>0</v>
      </c>
      <c r="BB659" s="15" t="s">
        <v>23</v>
      </c>
      <c r="BD659" s="14"/>
      <c r="BE659" s="18">
        <v>0</v>
      </c>
      <c r="BF659" s="16"/>
      <c r="BG659" s="18">
        <f t="shared" si="223"/>
        <v>0</v>
      </c>
      <c r="BH659" s="15" t="s">
        <v>23</v>
      </c>
      <c r="BJ659" s="86"/>
      <c r="BK659" s="86"/>
      <c r="BL659" s="24"/>
      <c r="BM659" s="24"/>
      <c r="BN659" s="24"/>
      <c r="BO659" s="24"/>
      <c r="BP659" s="24"/>
      <c r="BQ659" s="126"/>
    </row>
    <row r="660" spans="1:69" ht="16.8" customHeight="1" x14ac:dyDescent="0.35">
      <c r="A660" s="15"/>
      <c r="B660" s="15"/>
      <c r="C660" s="15" t="s">
        <v>115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69</v>
      </c>
      <c r="L660" s="51">
        <f>AI669</f>
        <v>0</v>
      </c>
      <c r="M660" s="16"/>
      <c r="N660" s="16"/>
      <c r="O660" s="16"/>
      <c r="P660" s="18" t="s">
        <v>23</v>
      </c>
      <c r="Q660" s="14"/>
      <c r="R660" s="18">
        <v>0</v>
      </c>
      <c r="S660" s="16">
        <v>0</v>
      </c>
      <c r="T660" s="18">
        <f t="shared" si="218"/>
        <v>54400.05999999999</v>
      </c>
      <c r="U660" s="15" t="s">
        <v>23</v>
      </c>
      <c r="W660" s="14"/>
      <c r="X660" s="18">
        <f>F660</f>
        <v>0</v>
      </c>
      <c r="Y660" s="16">
        <v>0</v>
      </c>
      <c r="Z660" s="18">
        <f t="shared" si="219"/>
        <v>25669.5</v>
      </c>
      <c r="AA660" s="15" t="str">
        <f>C660</f>
        <v>VERSAMENTO</v>
      </c>
      <c r="AB660" s="24"/>
      <c r="AC660" s="15" t="s">
        <v>23</v>
      </c>
      <c r="AD660" s="25"/>
      <c r="AE660" s="62" t="s">
        <v>23</v>
      </c>
      <c r="AF660" s="63" t="s">
        <v>23</v>
      </c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 t="s">
        <v>23</v>
      </c>
      <c r="AR660" s="14"/>
      <c r="AS660" s="18">
        <v>0</v>
      </c>
      <c r="AT660" s="16"/>
      <c r="AU660" s="18">
        <f t="shared" si="221"/>
        <v>0</v>
      </c>
      <c r="AV660" s="15" t="s">
        <v>23</v>
      </c>
      <c r="AX660" s="14"/>
      <c r="AY660" s="18">
        <v>0</v>
      </c>
      <c r="AZ660" s="16"/>
      <c r="BA660" s="18">
        <f t="shared" si="222"/>
        <v>0</v>
      </c>
      <c r="BB660" s="15" t="s">
        <v>23</v>
      </c>
      <c r="BD660" s="14"/>
      <c r="BE660" s="18">
        <v>0</v>
      </c>
      <c r="BF660" s="16"/>
      <c r="BG660" s="18">
        <f t="shared" si="223"/>
        <v>0</v>
      </c>
      <c r="BH660" s="15" t="s">
        <v>23</v>
      </c>
      <c r="BJ660" s="86"/>
      <c r="BK660" s="86"/>
      <c r="BL660" s="24"/>
      <c r="BM660" s="24"/>
      <c r="BN660" s="24"/>
      <c r="BO660" s="24"/>
      <c r="BP660" s="24"/>
      <c r="BQ660" s="126"/>
    </row>
    <row r="661" spans="1:69" ht="16.8" customHeight="1" x14ac:dyDescent="0.35">
      <c r="A661" s="15"/>
      <c r="B661" s="15"/>
      <c r="C661" s="68" t="s">
        <v>115</v>
      </c>
      <c r="D661" s="16"/>
      <c r="E661" s="16"/>
      <c r="F661" s="16">
        <v>0</v>
      </c>
      <c r="G661" s="16"/>
      <c r="H661" s="16"/>
      <c r="I661" s="4"/>
      <c r="J661" s="14"/>
      <c r="K661" s="17" t="s">
        <v>119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 t="s">
        <v>23</v>
      </c>
      <c r="W661" s="14"/>
      <c r="X661" s="18">
        <v>0</v>
      </c>
      <c r="Y661" s="16"/>
      <c r="Z661" s="18">
        <f t="shared" si="219"/>
        <v>25669.5</v>
      </c>
      <c r="AA661" s="15" t="str">
        <f>C661</f>
        <v>VERSAMENTO</v>
      </c>
      <c r="AB661" s="24"/>
      <c r="AC661" s="15" t="s">
        <v>23</v>
      </c>
      <c r="AD661" s="25"/>
      <c r="AE661" s="62" t="s">
        <v>23</v>
      </c>
      <c r="AF661" s="63" t="s">
        <v>23</v>
      </c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 t="s">
        <v>23</v>
      </c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 t="s">
        <v>23</v>
      </c>
      <c r="BD661" s="14"/>
      <c r="BE661" s="18">
        <v>0</v>
      </c>
      <c r="BF661" s="16"/>
      <c r="BG661" s="18">
        <f t="shared" si="223"/>
        <v>0</v>
      </c>
      <c r="BH661" s="15" t="s">
        <v>23</v>
      </c>
      <c r="BJ661" s="86"/>
      <c r="BK661" s="86"/>
      <c r="BL661" s="24"/>
      <c r="BM661" s="24"/>
      <c r="BN661" s="24"/>
      <c r="BO661" s="24"/>
      <c r="BP661" s="24"/>
      <c r="BQ661" s="126"/>
    </row>
    <row r="662" spans="1:69" ht="16.8" customHeight="1" x14ac:dyDescent="0.35">
      <c r="A662" s="15"/>
      <c r="B662" s="15"/>
      <c r="C662" s="15" t="s">
        <v>178</v>
      </c>
      <c r="D662" s="16"/>
      <c r="E662" s="16"/>
      <c r="F662" s="16">
        <f>'BONIFICI GENERALI '!B466+'BONIFICI CATTOLICA'!B466+BL669</f>
        <v>33601.340000000004</v>
      </c>
      <c r="G662" s="85">
        <f>F652</f>
        <v>0</v>
      </c>
      <c r="H662" s="16"/>
      <c r="I662" s="4"/>
      <c r="J662" s="14"/>
      <c r="K662" s="17" t="s">
        <v>94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 t="s">
        <v>23</v>
      </c>
      <c r="W662" s="14"/>
      <c r="X662" s="18">
        <f>F662</f>
        <v>33601.340000000004</v>
      </c>
      <c r="Y662" s="16">
        <f>G662</f>
        <v>0</v>
      </c>
      <c r="Z662" s="18">
        <f t="shared" si="219"/>
        <v>59270.840000000004</v>
      </c>
      <c r="AA662" s="15" t="str">
        <f>C662</f>
        <v>BONIFICI</v>
      </c>
      <c r="AB662" s="24"/>
      <c r="AC662" s="15" t="s">
        <v>23</v>
      </c>
      <c r="AD662" s="25"/>
      <c r="AE662" s="62" t="s">
        <v>23</v>
      </c>
      <c r="AF662" s="63" t="s">
        <v>23</v>
      </c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 t="s">
        <v>23</v>
      </c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 t="s">
        <v>23</v>
      </c>
      <c r="BD662" s="14"/>
      <c r="BE662" s="18">
        <v>0</v>
      </c>
      <c r="BF662" s="16"/>
      <c r="BG662" s="18">
        <f t="shared" si="223"/>
        <v>0</v>
      </c>
      <c r="BH662" s="15" t="s">
        <v>23</v>
      </c>
      <c r="BJ662" s="86"/>
      <c r="BK662" s="86" t="s">
        <v>290</v>
      </c>
      <c r="BL662" s="24">
        <v>136.29</v>
      </c>
      <c r="BM662" s="24"/>
      <c r="BN662" s="24"/>
      <c r="BO662" s="24"/>
      <c r="BP662" s="24"/>
      <c r="BQ662" s="126"/>
    </row>
    <row r="663" spans="1:69" ht="16.8" customHeight="1" x14ac:dyDescent="0.35">
      <c r="A663" s="15" t="s">
        <v>291</v>
      </c>
      <c r="B663" s="15"/>
      <c r="C663" s="47" t="s">
        <v>120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 t="s">
        <v>23</v>
      </c>
      <c r="N663" s="3" t="s">
        <v>23</v>
      </c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59270.840000000004</v>
      </c>
      <c r="AA663" s="15" t="str">
        <f>C663</f>
        <v>PREL .PROVVIGIONI MATURATE</v>
      </c>
      <c r="AB663" s="24"/>
      <c r="AC663" s="15" t="s">
        <v>166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 t="s">
        <v>23</v>
      </c>
      <c r="AR663" s="14"/>
      <c r="AS663" s="18"/>
      <c r="AT663" s="25">
        <v>0</v>
      </c>
      <c r="AU663" s="18">
        <f t="shared" si="221"/>
        <v>0</v>
      </c>
      <c r="AV663" s="15" t="s">
        <v>23</v>
      </c>
      <c r="AX663" s="14"/>
      <c r="AY663" s="18"/>
      <c r="AZ663" s="25">
        <v>0</v>
      </c>
      <c r="BA663" s="18">
        <f t="shared" si="222"/>
        <v>0</v>
      </c>
      <c r="BB663" s="15" t="s">
        <v>23</v>
      </c>
      <c r="BD663" s="14"/>
      <c r="BE663" s="18"/>
      <c r="BF663" s="25">
        <v>0</v>
      </c>
      <c r="BG663" s="18">
        <f t="shared" si="223"/>
        <v>0</v>
      </c>
      <c r="BH663" s="15" t="s">
        <v>23</v>
      </c>
      <c r="BJ663" s="86"/>
      <c r="BK663" s="86" t="s">
        <v>292</v>
      </c>
      <c r="BL663" s="24"/>
      <c r="BM663" s="24"/>
      <c r="BN663" s="24"/>
      <c r="BO663" s="24"/>
      <c r="BP663" s="24"/>
      <c r="BQ663" s="126"/>
    </row>
    <row r="664" spans="1:69" ht="16.8" customHeight="1" x14ac:dyDescent="0.35">
      <c r="A664" s="15">
        <v>1050</v>
      </c>
      <c r="B664" s="15"/>
      <c r="C664" s="15" t="s">
        <v>121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 t="s">
        <v>23</v>
      </c>
      <c r="N664" s="16" t="s">
        <v>23</v>
      </c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59270.840000000004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6"/>
    </row>
    <row r="665" spans="1:69" ht="16.8" customHeight="1" x14ac:dyDescent="0.35">
      <c r="A665" s="15" t="s">
        <v>23</v>
      </c>
      <c r="B665" s="15"/>
      <c r="C665" s="15" t="s">
        <v>122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59270.840000000004</v>
      </c>
      <c r="AA665" s="15" t="s">
        <v>23</v>
      </c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 t="s">
        <v>23</v>
      </c>
      <c r="AR665" s="14"/>
      <c r="AS665" s="18"/>
      <c r="AT665" s="16">
        <v>0</v>
      </c>
      <c r="AU665" s="18">
        <f t="shared" si="221"/>
        <v>0</v>
      </c>
      <c r="AV665" s="15" t="s">
        <v>23</v>
      </c>
      <c r="AX665" s="14"/>
      <c r="AY665" s="18"/>
      <c r="AZ665" s="16">
        <v>0</v>
      </c>
      <c r="BA665" s="18">
        <f t="shared" si="222"/>
        <v>0</v>
      </c>
      <c r="BB665" s="15" t="s">
        <v>23</v>
      </c>
      <c r="BD665" s="14"/>
      <c r="BE665" s="18"/>
      <c r="BF665" s="16">
        <v>0</v>
      </c>
      <c r="BG665" s="18">
        <f t="shared" si="223"/>
        <v>0</v>
      </c>
      <c r="BH665" s="15" t="s">
        <v>23</v>
      </c>
      <c r="BJ665" s="86"/>
      <c r="BK665" s="86"/>
      <c r="BL665" s="24"/>
      <c r="BM665" s="24"/>
      <c r="BN665" s="24"/>
      <c r="BO665" s="24"/>
      <c r="BP665" s="24"/>
      <c r="BQ665" s="126"/>
    </row>
    <row r="666" spans="1:69" ht="16.8" customHeight="1" x14ac:dyDescent="0.35">
      <c r="A666" s="15" t="s">
        <v>293</v>
      </c>
      <c r="B666" s="15"/>
      <c r="C666" s="15" t="s">
        <v>23</v>
      </c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123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 t="s">
        <v>23</v>
      </c>
      <c r="W666" s="14"/>
      <c r="X666" s="18">
        <v>0</v>
      </c>
      <c r="Y666" s="16">
        <v>0</v>
      </c>
      <c r="Z666" s="18">
        <f t="shared" si="219"/>
        <v>59270.840000000004</v>
      </c>
      <c r="AA666" s="15" t="s">
        <v>23</v>
      </c>
      <c r="AB666" s="24"/>
      <c r="AC666" s="15" t="str">
        <f>C666</f>
        <v/>
      </c>
      <c r="AD666" s="25"/>
      <c r="AE666" s="62">
        <f>G666</f>
        <v>0</v>
      </c>
      <c r="AF666" s="63">
        <f>AE666+AF605</f>
        <v>0</v>
      </c>
      <c r="AG666" s="25"/>
      <c r="AH666" s="24" t="s">
        <v>119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 t="s">
        <v>23</v>
      </c>
      <c r="AR666" s="14"/>
      <c r="AS666" s="18"/>
      <c r="AT666" s="16">
        <v>0</v>
      </c>
      <c r="AU666" s="18">
        <f t="shared" si="221"/>
        <v>0</v>
      </c>
      <c r="AV666" s="16" t="s">
        <v>23</v>
      </c>
      <c r="AX666" s="14"/>
      <c r="AY666" s="18"/>
      <c r="AZ666" s="16">
        <v>0</v>
      </c>
      <c r="BA666" s="18">
        <f t="shared" si="222"/>
        <v>0</v>
      </c>
      <c r="BB666" s="15" t="s">
        <v>23</v>
      </c>
      <c r="BD666" s="14"/>
      <c r="BE666" s="18"/>
      <c r="BF666" s="16">
        <v>0</v>
      </c>
      <c r="BG666" s="18">
        <f t="shared" si="223"/>
        <v>0</v>
      </c>
      <c r="BH666" s="15" t="s">
        <v>23</v>
      </c>
      <c r="BJ666" s="86"/>
      <c r="BK666" s="86"/>
      <c r="BL666" s="24"/>
      <c r="BM666" s="24"/>
      <c r="BN666" s="24"/>
      <c r="BO666" s="24"/>
      <c r="BP666" s="24"/>
      <c r="BQ666" s="126"/>
    </row>
    <row r="667" spans="1:69" ht="16.8" customHeight="1" x14ac:dyDescent="0.35">
      <c r="A667" s="15">
        <v>396.97</v>
      </c>
      <c r="B667" s="15"/>
      <c r="C667" s="64" t="s">
        <v>150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 t="s">
        <v>23</v>
      </c>
      <c r="K667" s="6" t="s">
        <v>124</v>
      </c>
      <c r="L667" s="3">
        <f>L666-M666</f>
        <v>92175.709999999992</v>
      </c>
      <c r="M667" s="16"/>
      <c r="N667" s="16"/>
      <c r="O667" s="16" t="s">
        <v>23</v>
      </c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59270.840000000004</v>
      </c>
      <c r="AA667" s="15" t="s">
        <v>23</v>
      </c>
      <c r="AB667" s="24"/>
      <c r="AC667" s="71" t="s">
        <v>199</v>
      </c>
      <c r="AD667" s="65"/>
      <c r="AE667" s="65">
        <v>0</v>
      </c>
      <c r="AF667" s="63">
        <f>SUM(AF619:AF666)</f>
        <v>31878.3</v>
      </c>
      <c r="AG667" s="25"/>
      <c r="AH667" s="24" t="s">
        <v>125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 t="s">
        <v>23</v>
      </c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6"/>
    </row>
    <row r="668" spans="1:69" ht="16.8" customHeight="1" x14ac:dyDescent="0.35">
      <c r="A668" s="15"/>
      <c r="B668" s="15"/>
      <c r="C668" s="64" t="s">
        <v>152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36</v>
      </c>
      <c r="L668" s="55">
        <f>D669+E669+A669+B669+B616</f>
        <v>92175.71</v>
      </c>
      <c r="M668" s="16"/>
      <c r="N668" s="16"/>
      <c r="O668" s="56" t="s">
        <v>23</v>
      </c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59270.840000000004</v>
      </c>
      <c r="AA668" s="15" t="s">
        <v>23</v>
      </c>
      <c r="AB668" s="24"/>
      <c r="AC668" s="71" t="s">
        <v>170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6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127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128</v>
      </c>
      <c r="L669" s="3">
        <f>L667-L668</f>
        <v>0</v>
      </c>
      <c r="M669" s="27" t="s">
        <v>171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59270.840000000004</v>
      </c>
      <c r="AA669" s="57"/>
      <c r="AB669" s="60"/>
      <c r="AC669" s="60" t="s">
        <v>129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172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200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/>
      <c r="B672" s="2" t="s">
        <v>23</v>
      </c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4" t="s">
        <v>25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V672" s="7" t="s">
        <v>23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130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173</v>
      </c>
      <c r="BK672" s="21" t="s">
        <v>0</v>
      </c>
      <c r="BL672" s="8" t="s">
        <v>35</v>
      </c>
      <c r="BM672" s="8" t="s">
        <v>0</v>
      </c>
      <c r="BN672" s="8" t="s">
        <v>41</v>
      </c>
      <c r="BO672" s="8" t="s">
        <v>174</v>
      </c>
      <c r="BP672" s="8" t="s">
        <v>0</v>
      </c>
      <c r="BQ672" s="9" t="s">
        <v>175</v>
      </c>
    </row>
    <row r="673" spans="1:69" ht="16.8" customHeight="1" x14ac:dyDescent="0.35">
      <c r="A673" s="14">
        <v>45307</v>
      </c>
      <c r="B673" s="15" t="s">
        <v>176</v>
      </c>
      <c r="C673" s="15" t="s">
        <v>177</v>
      </c>
      <c r="D673" s="16">
        <v>44693.03</v>
      </c>
      <c r="E673" s="16">
        <v>100</v>
      </c>
      <c r="F673" s="16"/>
      <c r="G673" s="16"/>
      <c r="H673" s="105"/>
      <c r="I673" s="4"/>
      <c r="J673" s="14">
        <f>A673</f>
        <v>45307</v>
      </c>
      <c r="K673" s="17" t="s">
        <v>25</v>
      </c>
      <c r="L673" s="16">
        <f>D676+D679+D677+D680</f>
        <v>7604.8099999999995</v>
      </c>
      <c r="M673" s="16"/>
      <c r="N673" s="82">
        <f>L673+L674-M674</f>
        <v>7604.8099999999995</v>
      </c>
      <c r="O673" s="80" t="e">
        <f>D676+D679+D677-E677-E676+O612</f>
        <v>#VALUE!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59270.840000000004</v>
      </c>
      <c r="AA673" s="15"/>
      <c r="AB673" s="19">
        <f>A673</f>
        <v>45307</v>
      </c>
      <c r="AC673" s="12" t="s">
        <v>26</v>
      </c>
      <c r="AD673" s="11">
        <f>N673</f>
        <v>7604.8099999999995</v>
      </c>
      <c r="AE673" s="11"/>
      <c r="AF673" s="20"/>
      <c r="AG673" s="20"/>
      <c r="AH673" s="21" t="s">
        <v>27</v>
      </c>
      <c r="AI673" s="22" t="s">
        <v>28</v>
      </c>
      <c r="AJ673" s="23" t="s">
        <v>29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178</v>
      </c>
      <c r="BM673" s="88">
        <f>BK673</f>
        <v>45307</v>
      </c>
      <c r="BN673" s="24" t="s">
        <v>178</v>
      </c>
      <c r="BO673" s="24"/>
      <c r="BP673" s="88">
        <f>BK673</f>
        <v>45307</v>
      </c>
      <c r="BQ673" s="126"/>
    </row>
    <row r="674" spans="1:69" ht="16.8" customHeight="1" x14ac:dyDescent="0.35">
      <c r="A674" s="15"/>
      <c r="B674" s="15"/>
      <c r="C674" s="15" t="s">
        <v>179</v>
      </c>
      <c r="D674" s="16">
        <v>0</v>
      </c>
      <c r="E674" s="16"/>
      <c r="F674" s="16"/>
      <c r="G674" s="16"/>
      <c r="H674" s="105" t="s">
        <v>35</v>
      </c>
      <c r="I674" s="4"/>
      <c r="J674" s="14"/>
      <c r="K674" s="17" t="s">
        <v>31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59270.840000000004</v>
      </c>
      <c r="AA674" s="15"/>
      <c r="AB674" s="24"/>
      <c r="AC674" s="24" t="s">
        <v>32</v>
      </c>
      <c r="AD674" s="25"/>
      <c r="AE674" s="25"/>
      <c r="AF674" s="25"/>
      <c r="AG674" s="25"/>
      <c r="AH674" s="12" t="s">
        <v>33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 t="s">
        <v>23</v>
      </c>
      <c r="BL674" s="24">
        <v>0</v>
      </c>
      <c r="BM674" s="91" t="s">
        <v>23</v>
      </c>
      <c r="BN674" s="24">
        <v>0</v>
      </c>
      <c r="BO674" s="24">
        <v>0</v>
      </c>
      <c r="BP674" s="91" t="s">
        <v>23</v>
      </c>
      <c r="BQ674" s="126"/>
    </row>
    <row r="675" spans="1:69" ht="16.8" customHeight="1" x14ac:dyDescent="0.35">
      <c r="A675" s="15">
        <v>16.48</v>
      </c>
      <c r="B675" s="15"/>
      <c r="C675" s="15" t="s">
        <v>180</v>
      </c>
      <c r="D675" s="16">
        <v>18230.689999999999</v>
      </c>
      <c r="E675" s="16">
        <v>370.99</v>
      </c>
      <c r="F675" s="16" t="s">
        <v>23</v>
      </c>
      <c r="G675" s="16"/>
      <c r="H675" s="105">
        <f>D676+H614</f>
        <v>8489.5099999999984</v>
      </c>
      <c r="I675" s="4"/>
      <c r="J675" s="14"/>
      <c r="K675" s="17" t="s">
        <v>36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59270.840000000004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 t="s">
        <v>23</v>
      </c>
      <c r="BL675" s="24">
        <v>0</v>
      </c>
      <c r="BM675" s="91" t="s">
        <v>23</v>
      </c>
      <c r="BN675" s="24">
        <v>0</v>
      </c>
      <c r="BO675" s="24">
        <v>0</v>
      </c>
      <c r="BP675" s="91" t="s">
        <v>23</v>
      </c>
      <c r="BQ675" s="126"/>
    </row>
    <row r="676" spans="1:69" ht="16.8" customHeight="1" x14ac:dyDescent="0.35">
      <c r="A676" s="15" t="s">
        <v>294</v>
      </c>
      <c r="B676" s="15">
        <v>0</v>
      </c>
      <c r="C676" s="15" t="s">
        <v>181</v>
      </c>
      <c r="D676" s="16">
        <v>4226.9799999999996</v>
      </c>
      <c r="E676" s="16"/>
      <c r="F676" s="16"/>
      <c r="G676" s="16"/>
      <c r="H676" s="105" t="s">
        <v>41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59270.840000000004</v>
      </c>
      <c r="AA676" s="15"/>
      <c r="AB676" s="24"/>
      <c r="AC676" s="24"/>
      <c r="AD676" s="25"/>
      <c r="AE676" s="25"/>
      <c r="AF676" s="25"/>
      <c r="AG676" s="25"/>
      <c r="AH676" s="17" t="s">
        <v>23</v>
      </c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 t="s">
        <v>23</v>
      </c>
      <c r="BL676" s="24">
        <v>0</v>
      </c>
      <c r="BM676" s="91" t="s">
        <v>23</v>
      </c>
      <c r="BN676" s="24">
        <v>0</v>
      </c>
      <c r="BO676" s="24">
        <v>0</v>
      </c>
      <c r="BP676" s="91" t="s">
        <v>23</v>
      </c>
      <c r="BQ676" s="126"/>
    </row>
    <row r="677" spans="1:69" ht="16.8" customHeight="1" x14ac:dyDescent="0.35">
      <c r="A677" s="15" t="s">
        <v>295</v>
      </c>
      <c r="B677" s="16">
        <f>B676+B616</f>
        <v>811.27</v>
      </c>
      <c r="C677" s="15" t="s">
        <v>182</v>
      </c>
      <c r="D677" s="16">
        <v>2875.31</v>
      </c>
      <c r="E677" s="16">
        <v>0</v>
      </c>
      <c r="F677" s="16"/>
      <c r="G677" s="16"/>
      <c r="H677" s="105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59270.840000000004</v>
      </c>
      <c r="AA677" s="15"/>
      <c r="AB677" s="24"/>
      <c r="AC677" s="17" t="s">
        <v>23</v>
      </c>
      <c r="AD677" s="25"/>
      <c r="AE677" s="25" t="s">
        <v>23</v>
      </c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 t="s">
        <v>23</v>
      </c>
      <c r="BL677" s="24">
        <v>0</v>
      </c>
      <c r="BM677" s="91" t="s">
        <v>23</v>
      </c>
      <c r="BN677" s="24">
        <v>0</v>
      </c>
      <c r="BO677" s="24"/>
      <c r="BP677" s="24"/>
      <c r="BQ677" s="126"/>
    </row>
    <row r="678" spans="1:69" ht="16.8" customHeight="1" x14ac:dyDescent="0.35">
      <c r="A678" s="15" t="s">
        <v>296</v>
      </c>
      <c r="B678" s="15"/>
      <c r="C678" s="15" t="s">
        <v>183</v>
      </c>
      <c r="D678" s="16">
        <v>2031</v>
      </c>
      <c r="E678" s="16">
        <v>0</v>
      </c>
      <c r="F678" s="16"/>
      <c r="G678" s="16"/>
      <c r="H678" s="105" t="s">
        <v>45</v>
      </c>
      <c r="I678" s="77" t="s">
        <v>184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59270.840000000004</v>
      </c>
      <c r="AA678" s="15"/>
      <c r="AB678" s="24"/>
      <c r="AC678" s="17" t="s">
        <v>23</v>
      </c>
      <c r="AD678" s="25"/>
      <c r="AE678" s="25" t="s">
        <v>23</v>
      </c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 t="s">
        <v>23</v>
      </c>
      <c r="BL678" s="24">
        <v>0</v>
      </c>
      <c r="BM678" s="91" t="s">
        <v>23</v>
      </c>
      <c r="BN678" s="24">
        <v>0</v>
      </c>
      <c r="BO678" s="24"/>
      <c r="BP678" s="24"/>
      <c r="BQ678" s="126"/>
    </row>
    <row r="679" spans="1:69" ht="16.8" customHeight="1" x14ac:dyDescent="0.35">
      <c r="A679" s="15"/>
      <c r="B679" s="15" t="s">
        <v>43</v>
      </c>
      <c r="C679" s="15" t="s">
        <v>185</v>
      </c>
      <c r="D679" s="16">
        <v>0</v>
      </c>
      <c r="E679" s="16"/>
      <c r="F679" s="16"/>
      <c r="G679" s="16"/>
      <c r="H679" s="105">
        <f>D679+H618</f>
        <v>23.73</v>
      </c>
      <c r="I679" s="78">
        <f>D676+D677-E677+D679</f>
        <v>7102.2899999999991</v>
      </c>
      <c r="J679" s="14"/>
      <c r="K679" s="15" t="s">
        <v>46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59270.840000000004</v>
      </c>
      <c r="AA679" s="15"/>
      <c r="AB679" s="24"/>
      <c r="AC679" s="17" t="s">
        <v>23</v>
      </c>
      <c r="AD679" s="25"/>
      <c r="AE679" s="25" t="s">
        <v>23</v>
      </c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 t="s">
        <v>23</v>
      </c>
      <c r="BL679" s="24">
        <v>0</v>
      </c>
      <c r="BM679" s="91" t="s">
        <v>23</v>
      </c>
      <c r="BN679" s="24">
        <v>0</v>
      </c>
      <c r="BO679" s="24"/>
      <c r="BP679" s="24"/>
      <c r="BQ679" s="126"/>
    </row>
    <row r="680" spans="1:69" ht="16.8" customHeight="1" x14ac:dyDescent="0.35">
      <c r="A680" s="15"/>
      <c r="B680" s="15"/>
      <c r="C680" s="15" t="s">
        <v>186</v>
      </c>
      <c r="D680" s="16">
        <v>502.52</v>
      </c>
      <c r="E680" s="16"/>
      <c r="F680" s="16"/>
      <c r="G680" s="16">
        <v>0</v>
      </c>
      <c r="H680" s="105" t="s">
        <v>50</v>
      </c>
      <c r="I680" s="4"/>
      <c r="J680" s="14"/>
      <c r="K680" s="15" t="s">
        <v>48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59270.840000000004</v>
      </c>
      <c r="AA680" s="15" t="s">
        <v>23</v>
      </c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 t="s">
        <v>23</v>
      </c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 t="s">
        <v>23</v>
      </c>
      <c r="AR680" s="14"/>
      <c r="AS680" s="18"/>
      <c r="AT680" s="16">
        <v>0</v>
      </c>
      <c r="AU680" s="18">
        <f t="shared" si="227"/>
        <v>0</v>
      </c>
      <c r="AV680" s="15" t="s">
        <v>23</v>
      </c>
      <c r="AX680" s="14"/>
      <c r="AY680" s="18"/>
      <c r="AZ680" s="16">
        <v>0</v>
      </c>
      <c r="BA680" s="18">
        <f t="shared" si="228"/>
        <v>0</v>
      </c>
      <c r="BB680" s="15" t="s">
        <v>23</v>
      </c>
      <c r="BD680" s="14"/>
      <c r="BE680" s="18"/>
      <c r="BF680" s="16">
        <v>0</v>
      </c>
      <c r="BG680" s="18">
        <f t="shared" si="229"/>
        <v>0</v>
      </c>
      <c r="BH680" s="15" t="s">
        <v>23</v>
      </c>
      <c r="BJ680" s="86">
        <v>0</v>
      </c>
      <c r="BK680" s="90" t="s">
        <v>23</v>
      </c>
      <c r="BL680" s="24">
        <v>0</v>
      </c>
      <c r="BM680" s="91" t="s">
        <v>23</v>
      </c>
      <c r="BN680" s="24">
        <v>0</v>
      </c>
      <c r="BO680" s="24"/>
      <c r="BP680" s="24"/>
      <c r="BQ680" s="126"/>
    </row>
    <row r="681" spans="1:69" ht="16.8" customHeight="1" x14ac:dyDescent="0.35">
      <c r="A681" s="15" t="s">
        <v>23</v>
      </c>
      <c r="B681" s="15"/>
      <c r="C681" s="15" t="s">
        <v>297</v>
      </c>
      <c r="D681" s="16"/>
      <c r="E681" s="16"/>
      <c r="F681" s="16"/>
      <c r="G681" s="16">
        <v>0</v>
      </c>
      <c r="H681" s="105">
        <f>D680+H620</f>
        <v>1197.67</v>
      </c>
      <c r="I681" s="4"/>
      <c r="J681" s="14"/>
      <c r="K681" s="15" t="s">
        <v>51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59270.840000000004</v>
      </c>
      <c r="AA681" s="15" t="s">
        <v>23</v>
      </c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 t="s">
        <v>23</v>
      </c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 t="s">
        <v>23</v>
      </c>
      <c r="AR681" s="14"/>
      <c r="AS681" s="18">
        <v>0</v>
      </c>
      <c r="AT681" s="16">
        <v>0</v>
      </c>
      <c r="AU681" s="18">
        <f t="shared" si="227"/>
        <v>0</v>
      </c>
      <c r="AV681" s="15" t="s">
        <v>23</v>
      </c>
      <c r="AX681" s="14"/>
      <c r="AY681" s="18">
        <v>0</v>
      </c>
      <c r="AZ681" s="16">
        <v>0</v>
      </c>
      <c r="BA681" s="18">
        <f t="shared" si="228"/>
        <v>0</v>
      </c>
      <c r="BB681" s="15" t="s">
        <v>23</v>
      </c>
      <c r="BD681" s="14"/>
      <c r="BE681" s="18">
        <v>0</v>
      </c>
      <c r="BF681" s="16">
        <v>0</v>
      </c>
      <c r="BG681" s="18">
        <f t="shared" si="229"/>
        <v>0</v>
      </c>
      <c r="BH681" s="15" t="s">
        <v>23</v>
      </c>
      <c r="BJ681" s="86">
        <v>0</v>
      </c>
      <c r="BK681" s="90" t="s">
        <v>23</v>
      </c>
      <c r="BL681" s="24">
        <v>0</v>
      </c>
      <c r="BM681" s="91" t="s">
        <v>23</v>
      </c>
      <c r="BN681" s="24">
        <v>0</v>
      </c>
      <c r="BO681" s="24"/>
      <c r="BP681" s="24"/>
      <c r="BQ681" s="126"/>
    </row>
    <row r="682" spans="1:69" ht="16.8" customHeight="1" x14ac:dyDescent="0.35">
      <c r="A682" s="15" t="s">
        <v>23</v>
      </c>
      <c r="B682" s="15"/>
      <c r="C682" s="15" t="s">
        <v>188</v>
      </c>
      <c r="D682" s="16"/>
      <c r="E682" s="16"/>
      <c r="F682" s="16"/>
      <c r="G682" s="16">
        <v>0</v>
      </c>
      <c r="H682" s="105" t="s">
        <v>23</v>
      </c>
      <c r="I682" s="4"/>
      <c r="J682" s="14"/>
      <c r="K682" s="15" t="s">
        <v>53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59270.840000000004</v>
      </c>
      <c r="AA682" s="15" t="s">
        <v>23</v>
      </c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 t="s">
        <v>23</v>
      </c>
      <c r="AR682" s="14"/>
      <c r="AS682" s="18"/>
      <c r="AT682" s="16">
        <v>0</v>
      </c>
      <c r="AU682" s="18">
        <f t="shared" si="227"/>
        <v>0</v>
      </c>
      <c r="AV682" s="15" t="s">
        <v>23</v>
      </c>
      <c r="AX682" s="14"/>
      <c r="AY682" s="18"/>
      <c r="AZ682" s="16">
        <v>0</v>
      </c>
      <c r="BA682" s="18">
        <f t="shared" si="228"/>
        <v>0</v>
      </c>
      <c r="BB682" s="15" t="s">
        <v>23</v>
      </c>
      <c r="BD682" s="14"/>
      <c r="BE682" s="18"/>
      <c r="BF682" s="16">
        <v>0</v>
      </c>
      <c r="BG682" s="18">
        <f t="shared" si="229"/>
        <v>0</v>
      </c>
      <c r="BH682" s="15" t="s">
        <v>23</v>
      </c>
      <c r="BJ682" s="86">
        <v>0</v>
      </c>
      <c r="BK682" s="90" t="s">
        <v>23</v>
      </c>
      <c r="BL682" s="24">
        <v>0</v>
      </c>
      <c r="BM682" s="24"/>
      <c r="BN682" s="24"/>
      <c r="BO682" s="24"/>
      <c r="BP682" s="24"/>
      <c r="BQ682" s="126"/>
    </row>
    <row r="683" spans="1:69" ht="16.8" customHeight="1" x14ac:dyDescent="0.35">
      <c r="A683" s="15" t="s">
        <v>23</v>
      </c>
      <c r="B683" s="15"/>
      <c r="C683" s="15" t="s">
        <v>189</v>
      </c>
      <c r="D683" s="16"/>
      <c r="E683" s="16"/>
      <c r="F683" s="16"/>
      <c r="G683" s="16">
        <v>0</v>
      </c>
      <c r="H683" s="105" t="s">
        <v>23</v>
      </c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59270.840000000004</v>
      </c>
      <c r="AA683" s="15" t="s">
        <v>23</v>
      </c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 t="s">
        <v>23</v>
      </c>
      <c r="AR683" s="14"/>
      <c r="AS683" s="18"/>
      <c r="AT683" s="16">
        <v>0</v>
      </c>
      <c r="AU683" s="18">
        <f t="shared" si="227"/>
        <v>0</v>
      </c>
      <c r="AV683" s="15" t="s">
        <v>23</v>
      </c>
      <c r="AX683" s="14"/>
      <c r="AY683" s="18"/>
      <c r="AZ683" s="16">
        <v>0</v>
      </c>
      <c r="BA683" s="18">
        <f t="shared" si="228"/>
        <v>0</v>
      </c>
      <c r="BB683" s="15" t="s">
        <v>23</v>
      </c>
      <c r="BD683" s="14"/>
      <c r="BE683" s="18"/>
      <c r="BF683" s="16">
        <v>0</v>
      </c>
      <c r="BG683" s="18">
        <f t="shared" si="229"/>
        <v>0</v>
      </c>
      <c r="BH683" s="15" t="s">
        <v>23</v>
      </c>
      <c r="BJ683" s="86">
        <v>0</v>
      </c>
      <c r="BK683" s="90" t="s">
        <v>23</v>
      </c>
      <c r="BL683" s="24" t="s">
        <v>23</v>
      </c>
      <c r="BM683" s="24"/>
      <c r="BN683" s="24"/>
      <c r="BO683" s="24"/>
      <c r="BP683" s="24"/>
      <c r="BQ683" s="126"/>
    </row>
    <row r="684" spans="1:69" ht="16.8" customHeight="1" x14ac:dyDescent="0.35">
      <c r="A684" s="15"/>
      <c r="B684" s="15"/>
      <c r="C684" s="15" t="s">
        <v>190</v>
      </c>
      <c r="D684" s="16"/>
      <c r="E684" s="16"/>
      <c r="F684" s="16"/>
      <c r="G684" s="16">
        <v>0</v>
      </c>
      <c r="H684" s="16" t="s">
        <v>23</v>
      </c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59270.840000000004</v>
      </c>
      <c r="AA684" s="15" t="s">
        <v>23</v>
      </c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 t="s">
        <v>23</v>
      </c>
      <c r="AR684" s="14"/>
      <c r="AS684" s="18"/>
      <c r="AT684" s="16">
        <v>0</v>
      </c>
      <c r="AU684" s="18">
        <f t="shared" si="227"/>
        <v>0</v>
      </c>
      <c r="AV684" s="15" t="s">
        <v>23</v>
      </c>
      <c r="AX684" s="14"/>
      <c r="AY684" s="18"/>
      <c r="AZ684" s="16">
        <v>0</v>
      </c>
      <c r="BA684" s="18">
        <f t="shared" si="228"/>
        <v>0</v>
      </c>
      <c r="BB684" s="15" t="s">
        <v>23</v>
      </c>
      <c r="BD684" s="14"/>
      <c r="BE684" s="18"/>
      <c r="BF684" s="16">
        <v>0</v>
      </c>
      <c r="BG684" s="18">
        <f t="shared" si="229"/>
        <v>0</v>
      </c>
      <c r="BH684" s="15" t="s">
        <v>23</v>
      </c>
      <c r="BJ684" s="86">
        <v>0</v>
      </c>
      <c r="BK684" s="90" t="s">
        <v>23</v>
      </c>
      <c r="BL684" s="24"/>
      <c r="BM684" s="24"/>
      <c r="BN684" s="24"/>
      <c r="BO684" s="24"/>
      <c r="BP684" s="24"/>
      <c r="BQ684" s="126"/>
    </row>
    <row r="685" spans="1:69" ht="16.8" customHeight="1" x14ac:dyDescent="0.35">
      <c r="A685" s="15"/>
      <c r="B685" s="15"/>
      <c r="C685" s="15" t="s">
        <v>56</v>
      </c>
      <c r="D685" s="16">
        <f>SUM(G677:G684)+E680+E681+E682+E683+E684</f>
        <v>0</v>
      </c>
      <c r="E685" s="16"/>
      <c r="F685" s="16"/>
      <c r="G685" s="16"/>
      <c r="H685" s="16" t="s">
        <v>23</v>
      </c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 t="s">
        <v>23</v>
      </c>
      <c r="W685" s="14"/>
      <c r="X685" s="18"/>
      <c r="Y685" s="16">
        <v>0</v>
      </c>
      <c r="Z685" s="18">
        <f t="shared" si="225"/>
        <v>59270.840000000004</v>
      </c>
      <c r="AA685" s="15" t="s">
        <v>23</v>
      </c>
      <c r="AB685" s="24"/>
      <c r="AC685" s="15" t="s">
        <v>23</v>
      </c>
      <c r="AD685" s="25"/>
      <c r="AE685" s="62" t="s">
        <v>23</v>
      </c>
      <c r="AF685" s="63" t="s">
        <v>23</v>
      </c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 t="s">
        <v>23</v>
      </c>
      <c r="AR685" s="14"/>
      <c r="AS685" s="18"/>
      <c r="AT685" s="16">
        <v>0</v>
      </c>
      <c r="AU685" s="18">
        <f t="shared" si="227"/>
        <v>0</v>
      </c>
      <c r="AV685" s="15" t="s">
        <v>23</v>
      </c>
      <c r="AX685" s="14"/>
      <c r="AY685" s="18"/>
      <c r="AZ685" s="16">
        <v>0</v>
      </c>
      <c r="BA685" s="18">
        <f t="shared" si="228"/>
        <v>0</v>
      </c>
      <c r="BB685" s="15" t="s">
        <v>23</v>
      </c>
      <c r="BD685" s="14"/>
      <c r="BE685" s="18"/>
      <c r="BF685" s="16">
        <v>0</v>
      </c>
      <c r="BG685" s="18">
        <f t="shared" si="229"/>
        <v>0</v>
      </c>
      <c r="BH685" s="15" t="s">
        <v>23</v>
      </c>
      <c r="BJ685" s="86">
        <v>0</v>
      </c>
      <c r="BK685" s="90" t="s">
        <v>23</v>
      </c>
      <c r="BL685" s="24" t="s">
        <v>23</v>
      </c>
      <c r="BM685" s="24"/>
      <c r="BN685" s="24"/>
      <c r="BO685" s="24"/>
      <c r="BP685" s="24"/>
      <c r="BQ685" s="126"/>
    </row>
    <row r="686" spans="1:69" ht="16.8" customHeight="1" x14ac:dyDescent="0.35">
      <c r="A686" s="15"/>
      <c r="B686" s="15"/>
      <c r="C686" s="15" t="s">
        <v>57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191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 t="s">
        <v>23</v>
      </c>
      <c r="W686" s="14"/>
      <c r="X686" s="18"/>
      <c r="Y686" s="16">
        <v>0</v>
      </c>
      <c r="Z686" s="18">
        <f t="shared" si="225"/>
        <v>59270.840000000004</v>
      </c>
      <c r="AA686" s="15" t="str">
        <f>C686</f>
        <v>Sinistro</v>
      </c>
      <c r="AB686" s="24"/>
      <c r="AC686" s="15" t="s">
        <v>23</v>
      </c>
      <c r="AD686" s="25"/>
      <c r="AE686" s="62" t="s">
        <v>23</v>
      </c>
      <c r="AF686" s="63" t="s">
        <v>23</v>
      </c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 t="s">
        <v>23</v>
      </c>
      <c r="AR686" s="14"/>
      <c r="AS686" s="18"/>
      <c r="AT686" s="16">
        <v>0</v>
      </c>
      <c r="AU686" s="18">
        <f t="shared" si="227"/>
        <v>0</v>
      </c>
      <c r="AV686" s="15" t="s">
        <v>23</v>
      </c>
      <c r="AX686" s="14"/>
      <c r="AY686" s="18"/>
      <c r="AZ686" s="16">
        <v>0</v>
      </c>
      <c r="BA686" s="18">
        <f t="shared" si="228"/>
        <v>0</v>
      </c>
      <c r="BB686" s="15" t="s">
        <v>23</v>
      </c>
      <c r="BD686" s="14"/>
      <c r="BE686" s="18"/>
      <c r="BF686" s="16">
        <v>0</v>
      </c>
      <c r="BG686" s="18">
        <f t="shared" si="229"/>
        <v>0</v>
      </c>
      <c r="BH686" s="15" t="s">
        <v>23</v>
      </c>
      <c r="BJ686" s="86">
        <v>0</v>
      </c>
      <c r="BK686" s="90" t="s">
        <v>23</v>
      </c>
      <c r="BL686" s="24"/>
      <c r="BM686" s="24"/>
      <c r="BN686" s="24"/>
      <c r="BO686" s="24"/>
      <c r="BP686" s="24"/>
      <c r="BQ686" s="126"/>
    </row>
    <row r="687" spans="1:69" ht="16.8" customHeight="1" x14ac:dyDescent="0.35">
      <c r="A687" s="15"/>
      <c r="B687" s="15"/>
      <c r="C687" s="15" t="s">
        <v>58</v>
      </c>
      <c r="D687" s="16">
        <f>E686+G686</f>
        <v>0</v>
      </c>
      <c r="E687" s="16"/>
      <c r="F687" s="16"/>
      <c r="G687" s="16"/>
      <c r="H687" s="16" t="s">
        <v>23</v>
      </c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 t="s">
        <v>23</v>
      </c>
      <c r="W687" s="14"/>
      <c r="X687" s="18"/>
      <c r="Y687" s="16">
        <v>0</v>
      </c>
      <c r="Z687" s="18">
        <f t="shared" si="225"/>
        <v>59270.840000000004</v>
      </c>
      <c r="AA687" s="15" t="s">
        <v>23</v>
      </c>
      <c r="AB687" s="24"/>
      <c r="AC687" s="64" t="s">
        <v>146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 t="s">
        <v>23</v>
      </c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 t="s">
        <v>23</v>
      </c>
      <c r="AR687" s="14"/>
      <c r="AS687" s="18"/>
      <c r="AT687" s="16">
        <v>0</v>
      </c>
      <c r="AU687" s="18">
        <f t="shared" si="227"/>
        <v>0</v>
      </c>
      <c r="AV687" s="15" t="s">
        <v>23</v>
      </c>
      <c r="AX687" s="14"/>
      <c r="AY687" s="18"/>
      <c r="AZ687" s="16">
        <v>0</v>
      </c>
      <c r="BA687" s="18">
        <f t="shared" si="228"/>
        <v>0</v>
      </c>
      <c r="BB687" s="15" t="s">
        <v>23</v>
      </c>
      <c r="BD687" s="14"/>
      <c r="BE687" s="18"/>
      <c r="BF687" s="16">
        <v>0</v>
      </c>
      <c r="BG687" s="18">
        <f t="shared" si="229"/>
        <v>0</v>
      </c>
      <c r="BH687" s="15" t="s">
        <v>23</v>
      </c>
      <c r="BJ687" s="86"/>
      <c r="BK687" s="86"/>
      <c r="BL687" s="24" t="s">
        <v>23</v>
      </c>
      <c r="BM687" s="24"/>
      <c r="BN687" s="24"/>
      <c r="BO687" s="24"/>
      <c r="BP687" s="24"/>
      <c r="BQ687" s="126"/>
    </row>
    <row r="688" spans="1:69" ht="16.8" customHeight="1" x14ac:dyDescent="0.35">
      <c r="A688" s="15"/>
      <c r="B688" s="15"/>
      <c r="C688" s="15" t="s">
        <v>59</v>
      </c>
      <c r="D688" s="16" t="s">
        <v>23</v>
      </c>
      <c r="E688" s="16"/>
      <c r="F688" s="16"/>
      <c r="G688" s="16">
        <v>0</v>
      </c>
      <c r="H688" s="16" t="s">
        <v>23</v>
      </c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59270.840000000004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 t="s">
        <v>23</v>
      </c>
      <c r="BM688" s="24"/>
      <c r="BN688" s="24"/>
      <c r="BO688" s="24"/>
      <c r="BP688" s="24"/>
      <c r="BQ688" s="126"/>
    </row>
    <row r="689" spans="1:69" ht="16.8" customHeight="1" x14ac:dyDescent="0.35">
      <c r="A689" s="15"/>
      <c r="B689" s="15"/>
      <c r="C689" s="15" t="s">
        <v>147</v>
      </c>
      <c r="D689" s="16"/>
      <c r="E689" s="16"/>
      <c r="F689" s="16"/>
      <c r="G689" s="16">
        <v>0</v>
      </c>
      <c r="H689" s="16" t="s">
        <v>23</v>
      </c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59270.840000000004</v>
      </c>
      <c r="AA689" s="15" t="s">
        <v>23</v>
      </c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 t="s">
        <v>23</v>
      </c>
      <c r="AR689" s="14"/>
      <c r="AS689" s="18"/>
      <c r="AT689" s="16">
        <v>0</v>
      </c>
      <c r="AU689" s="18">
        <f t="shared" si="227"/>
        <v>0</v>
      </c>
      <c r="AV689" s="15" t="s">
        <v>23</v>
      </c>
      <c r="AX689" s="14"/>
      <c r="AY689" s="18"/>
      <c r="AZ689" s="16">
        <v>0</v>
      </c>
      <c r="BA689" s="18">
        <f t="shared" si="228"/>
        <v>0</v>
      </c>
      <c r="BB689" s="15" t="s">
        <v>23</v>
      </c>
      <c r="BD689" s="14"/>
      <c r="BE689" s="18"/>
      <c r="BF689" s="16">
        <v>0</v>
      </c>
      <c r="BG689" s="18">
        <f t="shared" si="229"/>
        <v>0</v>
      </c>
      <c r="BH689" s="15" t="s">
        <v>23</v>
      </c>
      <c r="BJ689" s="86"/>
      <c r="BK689" s="86"/>
      <c r="BL689" s="24" t="s">
        <v>23</v>
      </c>
      <c r="BM689" s="24"/>
      <c r="BN689" s="24"/>
      <c r="BO689" s="24"/>
      <c r="BP689" s="24"/>
      <c r="BQ689" s="126"/>
    </row>
    <row r="690" spans="1:69" ht="16.8" customHeight="1" x14ac:dyDescent="0.35">
      <c r="A690" s="15"/>
      <c r="B690" s="15"/>
      <c r="C690" s="15" t="s">
        <v>61</v>
      </c>
      <c r="D690" s="16">
        <f>SUM(G689:G690)</f>
        <v>0</v>
      </c>
      <c r="E690" s="16">
        <v>0</v>
      </c>
      <c r="F690" s="16"/>
      <c r="G690" s="16">
        <v>0</v>
      </c>
      <c r="H690" s="16" t="s">
        <v>23</v>
      </c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59270.840000000004</v>
      </c>
      <c r="AA690" s="15" t="s">
        <v>23</v>
      </c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 t="s">
        <v>23</v>
      </c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 t="s">
        <v>23</v>
      </c>
      <c r="AR690" s="14"/>
      <c r="AS690" s="18"/>
      <c r="AT690" s="16">
        <v>0</v>
      </c>
      <c r="AU690" s="18">
        <f t="shared" si="227"/>
        <v>0</v>
      </c>
      <c r="AV690" s="15" t="s">
        <v>23</v>
      </c>
      <c r="AX690" s="14"/>
      <c r="AY690" s="18"/>
      <c r="AZ690" s="16">
        <v>0</v>
      </c>
      <c r="BA690" s="18">
        <f t="shared" si="228"/>
        <v>0</v>
      </c>
      <c r="BB690" s="15" t="s">
        <v>23</v>
      </c>
      <c r="BD690" s="14"/>
      <c r="BE690" s="18"/>
      <c r="BF690" s="16">
        <v>0</v>
      </c>
      <c r="BG690" s="18">
        <f t="shared" si="229"/>
        <v>0</v>
      </c>
      <c r="BH690" s="15" t="s">
        <v>23</v>
      </c>
      <c r="BJ690" s="86"/>
      <c r="BK690" s="86"/>
      <c r="BL690" s="24" t="s">
        <v>23</v>
      </c>
      <c r="BM690" s="24"/>
      <c r="BN690" s="24"/>
      <c r="BO690" s="24"/>
      <c r="BP690" s="24"/>
      <c r="BQ690" s="126"/>
    </row>
    <row r="691" spans="1:69" ht="16.8" customHeight="1" x14ac:dyDescent="0.35">
      <c r="A691" s="15"/>
      <c r="B691" s="15"/>
      <c r="C691" s="28" t="s">
        <v>298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59270.840000000004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 t="s">
        <v>23</v>
      </c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 t="s">
        <v>23</v>
      </c>
      <c r="BD691" s="14"/>
      <c r="BE691" s="18"/>
      <c r="BF691" s="16">
        <v>0</v>
      </c>
      <c r="BG691" s="18">
        <f t="shared" si="229"/>
        <v>0</v>
      </c>
      <c r="BH691" s="15" t="s">
        <v>23</v>
      </c>
      <c r="BJ691" s="86"/>
      <c r="BK691" s="86"/>
      <c r="BL691" s="24" t="s">
        <v>23</v>
      </c>
      <c r="BM691" s="24"/>
      <c r="BN691" s="24"/>
      <c r="BO691" s="24"/>
      <c r="BP691" s="24"/>
      <c r="BQ691" s="126"/>
    </row>
    <row r="692" spans="1:69" ht="16.8" customHeight="1" x14ac:dyDescent="0.35">
      <c r="A692" s="15"/>
      <c r="B692" s="15"/>
      <c r="C692" s="15" t="s">
        <v>23</v>
      </c>
      <c r="D692" s="16"/>
      <c r="E692" s="16"/>
      <c r="F692" s="16" t="s">
        <v>23</v>
      </c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 t="str">
        <f t="shared" si="234"/>
        <v/>
      </c>
      <c r="W692" s="14"/>
      <c r="X692" s="18"/>
      <c r="Y692" s="16">
        <v>0</v>
      </c>
      <c r="Z692" s="18">
        <f t="shared" si="225"/>
        <v>59270.840000000004</v>
      </c>
      <c r="AA692" s="15" t="s">
        <v>23</v>
      </c>
      <c r="AB692" s="24"/>
      <c r="AC692" s="15" t="str">
        <f t="shared" si="235"/>
        <v/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 t="s">
        <v>23</v>
      </c>
      <c r="AR692" s="14"/>
      <c r="AS692" s="18"/>
      <c r="AT692" s="16">
        <v>0</v>
      </c>
      <c r="AU692" s="18">
        <f t="shared" si="227"/>
        <v>0</v>
      </c>
      <c r="AV692" s="15" t="s">
        <v>23</v>
      </c>
      <c r="AX692" s="14"/>
      <c r="AY692" s="18"/>
      <c r="AZ692" s="16">
        <v>0</v>
      </c>
      <c r="BA692" s="18">
        <f t="shared" si="228"/>
        <v>0</v>
      </c>
      <c r="BB692" s="15" t="s">
        <v>23</v>
      </c>
      <c r="BD692" s="14"/>
      <c r="BE692" s="18"/>
      <c r="BF692" s="16">
        <v>0</v>
      </c>
      <c r="BG692" s="18">
        <f t="shared" si="229"/>
        <v>0</v>
      </c>
      <c r="BH692" s="15" t="s">
        <v>23</v>
      </c>
      <c r="BJ692" s="86"/>
      <c r="BK692" s="86"/>
      <c r="BL692" s="24"/>
      <c r="BM692" s="24"/>
      <c r="BN692" s="24"/>
      <c r="BO692" s="24"/>
      <c r="BP692" s="24"/>
      <c r="BQ692" s="126"/>
    </row>
    <row r="693" spans="1:69" ht="16.8" customHeight="1" x14ac:dyDescent="0.35">
      <c r="A693" s="15"/>
      <c r="B693" s="15"/>
      <c r="C693" s="28" t="s">
        <v>63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59270.840000000004</v>
      </c>
      <c r="AA693" s="15" t="s">
        <v>23</v>
      </c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 t="s">
        <v>23</v>
      </c>
      <c r="AR693" s="14"/>
      <c r="AS693" s="18"/>
      <c r="AT693" s="16">
        <v>0</v>
      </c>
      <c r="AU693" s="18">
        <f t="shared" si="227"/>
        <v>0</v>
      </c>
      <c r="AV693" s="15" t="s">
        <v>23</v>
      </c>
      <c r="AX693" s="14"/>
      <c r="AY693" s="18"/>
      <c r="AZ693" s="16">
        <v>0</v>
      </c>
      <c r="BA693" s="18">
        <f t="shared" si="228"/>
        <v>0</v>
      </c>
      <c r="BB693" s="15" t="s">
        <v>23</v>
      </c>
      <c r="BD693" s="14"/>
      <c r="BE693" s="18"/>
      <c r="BF693" s="16">
        <v>0</v>
      </c>
      <c r="BG693" s="18">
        <f t="shared" si="229"/>
        <v>0</v>
      </c>
      <c r="BH693" s="15" t="s">
        <v>23</v>
      </c>
      <c r="BJ693" s="86"/>
      <c r="BK693" s="86"/>
      <c r="BL693" s="24"/>
      <c r="BM693" s="24"/>
      <c r="BN693" s="24"/>
      <c r="BO693" s="24"/>
      <c r="BP693" s="24"/>
      <c r="BQ693" s="126"/>
    </row>
    <row r="694" spans="1:69" ht="16.8" customHeight="1" x14ac:dyDescent="0.35">
      <c r="A694" s="15"/>
      <c r="B694" s="15"/>
      <c r="C694" s="15" t="s">
        <v>64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59270.840000000004</v>
      </c>
      <c r="AA694" s="15" t="s">
        <v>23</v>
      </c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 t="s">
        <v>23</v>
      </c>
      <c r="AR694" s="14"/>
      <c r="AS694" s="18"/>
      <c r="AT694" s="16">
        <v>0</v>
      </c>
      <c r="AU694" s="18">
        <f t="shared" si="227"/>
        <v>0</v>
      </c>
      <c r="AV694" s="15" t="s">
        <v>23</v>
      </c>
      <c r="AX694" s="14"/>
      <c r="AY694" s="18"/>
      <c r="AZ694" s="16">
        <v>0</v>
      </c>
      <c r="BA694" s="18">
        <f t="shared" si="228"/>
        <v>0</v>
      </c>
      <c r="BB694" s="15" t="s">
        <v>23</v>
      </c>
      <c r="BD694" s="14"/>
      <c r="BE694" s="18"/>
      <c r="BF694" s="16">
        <v>0</v>
      </c>
      <c r="BG694" s="18">
        <f t="shared" si="229"/>
        <v>0</v>
      </c>
      <c r="BH694" s="15" t="s">
        <v>23</v>
      </c>
      <c r="BJ694" s="86"/>
      <c r="BK694" s="86"/>
      <c r="BL694" s="24" t="s">
        <v>23</v>
      </c>
      <c r="BM694" s="24"/>
      <c r="BN694" s="24"/>
      <c r="BO694" s="24"/>
      <c r="BP694" s="24"/>
      <c r="BQ694" s="126"/>
    </row>
    <row r="695" spans="1:69" ht="16.8" customHeight="1" x14ac:dyDescent="0.35">
      <c r="A695" s="15"/>
      <c r="B695" s="15"/>
      <c r="C695" s="15" t="s">
        <v>51</v>
      </c>
      <c r="D695" s="16"/>
      <c r="E695" s="16"/>
      <c r="F695" s="16"/>
      <c r="G695" s="16">
        <v>0</v>
      </c>
      <c r="H695" s="16"/>
      <c r="I695" s="4"/>
      <c r="J695" s="14"/>
      <c r="K695" s="17" t="s">
        <v>65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59270.840000000004</v>
      </c>
      <c r="AA695" s="15" t="s">
        <v>23</v>
      </c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 t="s">
        <v>23</v>
      </c>
      <c r="AR695" s="14"/>
      <c r="AS695" s="18"/>
      <c r="AT695" s="16">
        <v>0</v>
      </c>
      <c r="AU695" s="18">
        <f t="shared" si="227"/>
        <v>0</v>
      </c>
      <c r="AV695" s="15" t="s">
        <v>23</v>
      </c>
      <c r="AX695" s="14"/>
      <c r="AY695" s="18"/>
      <c r="AZ695" s="16">
        <v>0</v>
      </c>
      <c r="BA695" s="18">
        <f t="shared" si="228"/>
        <v>0</v>
      </c>
      <c r="BB695" s="15" t="s">
        <v>23</v>
      </c>
      <c r="BD695" s="14"/>
      <c r="BE695" s="18"/>
      <c r="BF695" s="16">
        <v>0</v>
      </c>
      <c r="BG695" s="18">
        <f t="shared" si="229"/>
        <v>0</v>
      </c>
      <c r="BH695" s="15" t="s">
        <v>23</v>
      </c>
      <c r="BJ695" s="86"/>
      <c r="BK695" s="86"/>
      <c r="BL695" s="24"/>
      <c r="BM695" s="24"/>
      <c r="BN695" s="24"/>
      <c r="BO695" s="24"/>
      <c r="BP695" s="24"/>
      <c r="BQ695" s="126"/>
    </row>
    <row r="696" spans="1:69" ht="16.8" customHeight="1" x14ac:dyDescent="0.35">
      <c r="A696" s="15"/>
      <c r="B696" s="15"/>
      <c r="C696" s="28" t="s">
        <v>66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 t="s">
        <v>23</v>
      </c>
      <c r="L696" s="16"/>
      <c r="M696" s="16"/>
      <c r="N696" s="16" t="s">
        <v>67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59270.840000000004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 t="s">
        <v>23</v>
      </c>
      <c r="AR696" s="14"/>
      <c r="AS696" s="18"/>
      <c r="AT696" s="16"/>
      <c r="AU696" s="18">
        <f t="shared" si="227"/>
        <v>0</v>
      </c>
      <c r="AV696" s="15" t="s">
        <v>23</v>
      </c>
      <c r="AX696" s="14"/>
      <c r="AY696" s="18"/>
      <c r="AZ696" s="16"/>
      <c r="BA696" s="18">
        <f t="shared" si="228"/>
        <v>0</v>
      </c>
      <c r="BB696" s="15" t="s">
        <v>23</v>
      </c>
      <c r="BD696" s="14"/>
      <c r="BE696" s="18"/>
      <c r="BF696" s="16"/>
      <c r="BG696" s="18">
        <f t="shared" si="229"/>
        <v>0</v>
      </c>
      <c r="BH696" s="15" t="s">
        <v>23</v>
      </c>
      <c r="BJ696" s="86"/>
      <c r="BK696" s="86"/>
      <c r="BL696" s="24"/>
      <c r="BM696" s="24"/>
      <c r="BN696" s="24"/>
      <c r="BO696" s="24"/>
      <c r="BP696" s="24"/>
      <c r="BQ696" s="126"/>
    </row>
    <row r="697" spans="1:69" ht="16.8" customHeight="1" x14ac:dyDescent="0.35">
      <c r="A697" s="15"/>
      <c r="B697" s="66"/>
      <c r="C697" s="15" t="s">
        <v>149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 t="s">
        <v>23</v>
      </c>
      <c r="L697" s="16"/>
      <c r="M697" s="16">
        <v>0</v>
      </c>
      <c r="N697" s="16" t="s">
        <v>69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59270.840000000004</v>
      </c>
      <c r="AA697" s="15" t="s">
        <v>23</v>
      </c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 t="s">
        <v>23</v>
      </c>
      <c r="AR697" s="14"/>
      <c r="AS697" s="18"/>
      <c r="AT697" s="16">
        <v>0</v>
      </c>
      <c r="AU697" s="18">
        <f t="shared" si="227"/>
        <v>0</v>
      </c>
      <c r="AV697" s="15" t="s">
        <v>23</v>
      </c>
      <c r="AX697" s="14"/>
      <c r="AY697" s="18"/>
      <c r="AZ697" s="16">
        <v>0</v>
      </c>
      <c r="BA697" s="18">
        <f t="shared" si="228"/>
        <v>0</v>
      </c>
      <c r="BB697" s="15" t="s">
        <v>23</v>
      </c>
      <c r="BD697" s="14"/>
      <c r="BE697" s="18"/>
      <c r="BF697" s="16">
        <v>0</v>
      </c>
      <c r="BG697" s="18">
        <f t="shared" si="229"/>
        <v>0</v>
      </c>
      <c r="BH697" s="15" t="s">
        <v>23</v>
      </c>
      <c r="BJ697" s="86"/>
      <c r="BK697" s="86"/>
      <c r="BL697" s="24"/>
      <c r="BM697" s="24"/>
      <c r="BN697" s="24"/>
      <c r="BO697" s="24"/>
      <c r="BP697" s="24"/>
      <c r="BQ697" s="126"/>
    </row>
    <row r="698" spans="1:69" ht="16.8" customHeight="1" x14ac:dyDescent="0.35">
      <c r="A698" s="15"/>
      <c r="B698" s="15"/>
      <c r="C698" s="15" t="s">
        <v>151</v>
      </c>
      <c r="D698" s="16"/>
      <c r="E698" s="16">
        <v>0</v>
      </c>
      <c r="F698" s="16"/>
      <c r="G698" s="16">
        <v>0</v>
      </c>
      <c r="H698" s="16"/>
      <c r="I698" s="4"/>
      <c r="J698" s="14" t="s">
        <v>23</v>
      </c>
      <c r="K698" s="17" t="s">
        <v>23</v>
      </c>
      <c r="L698" s="16"/>
      <c r="M698" s="16">
        <v>0</v>
      </c>
      <c r="N698" s="16" t="s">
        <v>71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59270.840000000004</v>
      </c>
      <c r="AA698" s="15" t="s">
        <v>23</v>
      </c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 t="s">
        <v>23</v>
      </c>
      <c r="AR698" s="14"/>
      <c r="AS698" s="18"/>
      <c r="AT698" s="16">
        <v>0</v>
      </c>
      <c r="AU698" s="18">
        <f t="shared" si="227"/>
        <v>0</v>
      </c>
      <c r="AV698" s="15" t="s">
        <v>23</v>
      </c>
      <c r="AX698" s="14"/>
      <c r="AY698" s="18"/>
      <c r="AZ698" s="16">
        <v>0</v>
      </c>
      <c r="BA698" s="18">
        <f t="shared" si="228"/>
        <v>0</v>
      </c>
      <c r="BB698" s="15" t="s">
        <v>23</v>
      </c>
      <c r="BD698" s="14"/>
      <c r="BE698" s="18"/>
      <c r="BF698" s="16">
        <v>0</v>
      </c>
      <c r="BG698" s="18">
        <f t="shared" si="229"/>
        <v>0</v>
      </c>
      <c r="BH698" s="15" t="s">
        <v>23</v>
      </c>
      <c r="BJ698" s="86"/>
      <c r="BK698" s="86"/>
      <c r="BL698" s="24"/>
      <c r="BM698" s="24"/>
      <c r="BN698" s="24"/>
      <c r="BO698" s="24"/>
      <c r="BP698" s="24"/>
      <c r="BQ698" s="126"/>
    </row>
    <row r="699" spans="1:69" ht="16.8" customHeight="1" x14ac:dyDescent="0.35">
      <c r="A699" s="15"/>
      <c r="B699" s="15"/>
      <c r="C699" s="15" t="s">
        <v>153</v>
      </c>
      <c r="D699" s="16" t="s">
        <v>23</v>
      </c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73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59270.840000000004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6"/>
    </row>
    <row r="700" spans="1:69" ht="16.8" customHeight="1" x14ac:dyDescent="0.35">
      <c r="A700" s="15"/>
      <c r="B700" s="15"/>
      <c r="C700" s="15" t="s">
        <v>154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75</v>
      </c>
      <c r="L700" s="3">
        <f>SUM(L673:L699)</f>
        <v>64483.73000000001</v>
      </c>
      <c r="M700" s="3">
        <f>SUM(M673:M699)</f>
        <v>7604.8099999999977</v>
      </c>
      <c r="N700" s="16" t="s">
        <v>76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59270.840000000004</v>
      </c>
      <c r="AA700" s="15" t="s">
        <v>23</v>
      </c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 t="s">
        <v>23</v>
      </c>
      <c r="AR700" s="14"/>
      <c r="AS700" s="18"/>
      <c r="AT700" s="16">
        <v>0</v>
      </c>
      <c r="AU700" s="18">
        <f t="shared" si="227"/>
        <v>0</v>
      </c>
      <c r="AV700" s="15" t="s">
        <v>23</v>
      </c>
      <c r="AX700" s="14"/>
      <c r="AY700" s="18"/>
      <c r="AZ700" s="16">
        <v>0</v>
      </c>
      <c r="BA700" s="18">
        <f t="shared" si="228"/>
        <v>0</v>
      </c>
      <c r="BB700" s="15" t="s">
        <v>23</v>
      </c>
      <c r="BD700" s="14"/>
      <c r="BE700" s="18"/>
      <c r="BF700" s="16">
        <v>0</v>
      </c>
      <c r="BG700" s="18">
        <f t="shared" si="229"/>
        <v>0</v>
      </c>
      <c r="BH700" s="15" t="s">
        <v>23</v>
      </c>
      <c r="BJ700" s="86"/>
      <c r="BK700" s="86"/>
      <c r="BL700" s="24"/>
      <c r="BM700" s="24"/>
      <c r="BN700" s="24"/>
      <c r="BO700" s="24"/>
      <c r="BP700" s="24"/>
      <c r="BQ700" s="126"/>
    </row>
    <row r="701" spans="1:69" ht="16.8" customHeight="1" x14ac:dyDescent="0.35">
      <c r="A701" s="15"/>
      <c r="B701" s="15"/>
      <c r="C701" s="15" t="s">
        <v>77</v>
      </c>
      <c r="D701" s="16"/>
      <c r="E701" s="16"/>
      <c r="F701" s="16"/>
      <c r="G701" s="16">
        <v>0</v>
      </c>
      <c r="H701" s="16"/>
      <c r="I701" s="4"/>
      <c r="J701" s="14"/>
      <c r="K701" s="6" t="s">
        <v>33</v>
      </c>
      <c r="L701" s="3">
        <f>L641</f>
        <v>509191.71999999991</v>
      </c>
      <c r="M701" s="3">
        <f>M641</f>
        <v>417016.00999999995</v>
      </c>
      <c r="N701" s="16" t="s">
        <v>78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59270.840000000004</v>
      </c>
      <c r="AA701" s="15" t="s">
        <v>23</v>
      </c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 t="s">
        <v>23</v>
      </c>
      <c r="AR701" s="14"/>
      <c r="AS701" s="18"/>
      <c r="AT701" s="16">
        <v>0</v>
      </c>
      <c r="AU701" s="18">
        <f t="shared" si="227"/>
        <v>0</v>
      </c>
      <c r="AV701" s="15" t="s">
        <v>23</v>
      </c>
      <c r="AX701" s="14"/>
      <c r="AY701" s="18"/>
      <c r="AZ701" s="16">
        <v>0</v>
      </c>
      <c r="BA701" s="18">
        <f t="shared" si="228"/>
        <v>0</v>
      </c>
      <c r="BB701" s="15" t="s">
        <v>23</v>
      </c>
      <c r="BD701" s="14"/>
      <c r="BE701" s="18"/>
      <c r="BF701" s="16">
        <v>0</v>
      </c>
      <c r="BG701" s="18">
        <f t="shared" si="229"/>
        <v>0</v>
      </c>
      <c r="BH701" s="15" t="s">
        <v>23</v>
      </c>
      <c r="BJ701" s="86"/>
      <c r="BK701" s="86"/>
      <c r="BL701" s="24"/>
      <c r="BM701" s="24"/>
      <c r="BN701" s="24"/>
      <c r="BO701" s="24"/>
      <c r="BP701" s="24"/>
      <c r="BQ701" s="126"/>
    </row>
    <row r="702" spans="1:69" ht="16.8" customHeight="1" thickBot="1" x14ac:dyDescent="0.4">
      <c r="A702" s="15"/>
      <c r="B702" s="15"/>
      <c r="C702" s="15" t="s">
        <v>79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80</v>
      </c>
      <c r="L702" s="3">
        <f>L700+L701</f>
        <v>573675.44999999995</v>
      </c>
      <c r="M702" s="3">
        <f>M700+M701</f>
        <v>424620.81999999995</v>
      </c>
      <c r="N702" s="16" t="s">
        <v>81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59270.840000000004</v>
      </c>
      <c r="AA702" s="15"/>
      <c r="AB702" s="24"/>
      <c r="AC702" s="15" t="s">
        <v>23</v>
      </c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6"/>
    </row>
    <row r="703" spans="1:69" ht="16.8" customHeight="1" thickTop="1" thickBot="1" x14ac:dyDescent="0.4">
      <c r="A703" s="15"/>
      <c r="B703" s="15"/>
      <c r="C703" s="15" t="s">
        <v>82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83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59270.840000000004</v>
      </c>
      <c r="AA703" s="15" t="s">
        <v>23</v>
      </c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 t="s">
        <v>23</v>
      </c>
      <c r="AR703" s="14"/>
      <c r="AS703" s="18"/>
      <c r="AT703" s="16">
        <v>0</v>
      </c>
      <c r="AU703" s="18">
        <f t="shared" si="227"/>
        <v>0</v>
      </c>
      <c r="AV703" s="15" t="s">
        <v>23</v>
      </c>
      <c r="AX703" s="14"/>
      <c r="AY703" s="18"/>
      <c r="AZ703" s="16">
        <v>0</v>
      </c>
      <c r="BA703" s="18">
        <f t="shared" si="228"/>
        <v>0</v>
      </c>
      <c r="BB703" s="15" t="s">
        <v>23</v>
      </c>
      <c r="BD703" s="14"/>
      <c r="BE703" s="18"/>
      <c r="BF703" s="16">
        <v>0</v>
      </c>
      <c r="BG703" s="18">
        <f t="shared" si="229"/>
        <v>0</v>
      </c>
      <c r="BH703" s="15" t="s">
        <v>23</v>
      </c>
      <c r="BJ703" s="86"/>
      <c r="BK703" s="86"/>
      <c r="BL703" s="24"/>
      <c r="BM703" s="24"/>
      <c r="BN703" s="24"/>
      <c r="BO703" s="24"/>
      <c r="BP703" s="24"/>
      <c r="BQ703" s="126"/>
    </row>
    <row r="704" spans="1:69" ht="16.8" customHeight="1" thickTop="1" thickBot="1" x14ac:dyDescent="0.4">
      <c r="A704" s="15"/>
      <c r="B704" s="15"/>
      <c r="C704" s="15" t="s">
        <v>84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85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59270.840000000004</v>
      </c>
      <c r="AA704" s="15" t="s">
        <v>23</v>
      </c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 t="s">
        <v>23</v>
      </c>
      <c r="AR704" s="14"/>
      <c r="AS704" s="18"/>
      <c r="AT704" s="16">
        <v>0</v>
      </c>
      <c r="AU704" s="18">
        <f t="shared" si="227"/>
        <v>0</v>
      </c>
      <c r="AV704" s="15" t="s">
        <v>23</v>
      </c>
      <c r="AX704" s="14"/>
      <c r="AY704" s="18"/>
      <c r="AZ704" s="16">
        <v>0</v>
      </c>
      <c r="BA704" s="18">
        <f t="shared" si="228"/>
        <v>0</v>
      </c>
      <c r="BB704" s="15" t="s">
        <v>23</v>
      </c>
      <c r="BD704" s="14"/>
      <c r="BE704" s="18"/>
      <c r="BF704" s="16">
        <v>0</v>
      </c>
      <c r="BG704" s="18">
        <f t="shared" si="229"/>
        <v>0</v>
      </c>
      <c r="BH704" s="15" t="s">
        <v>23</v>
      </c>
      <c r="BJ704" s="86"/>
      <c r="BK704" s="86"/>
      <c r="BL704" s="24"/>
      <c r="BM704" s="24"/>
      <c r="BN704" s="24"/>
      <c r="BO704" s="24"/>
      <c r="BP704" s="24"/>
      <c r="BQ704" s="126"/>
    </row>
    <row r="705" spans="1:69" ht="16.8" customHeight="1" thickTop="1" x14ac:dyDescent="0.35">
      <c r="A705" s="15"/>
      <c r="B705" s="15"/>
      <c r="C705" s="15" t="s">
        <v>86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87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59270.840000000004</v>
      </c>
      <c r="AA705" s="15" t="s">
        <v>23</v>
      </c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 t="s">
        <v>23</v>
      </c>
      <c r="AR705" s="14"/>
      <c r="AS705" s="18"/>
      <c r="AT705" s="16">
        <v>0</v>
      </c>
      <c r="AU705" s="18">
        <f t="shared" si="227"/>
        <v>0</v>
      </c>
      <c r="AV705" s="15" t="s">
        <v>23</v>
      </c>
      <c r="AX705" s="14"/>
      <c r="AY705" s="18"/>
      <c r="AZ705" s="16">
        <v>0</v>
      </c>
      <c r="BA705" s="18">
        <f t="shared" si="228"/>
        <v>0</v>
      </c>
      <c r="BB705" s="15" t="s">
        <v>23</v>
      </c>
      <c r="BD705" s="14"/>
      <c r="BE705" s="18"/>
      <c r="BF705" s="16">
        <v>0</v>
      </c>
      <c r="BG705" s="18">
        <f t="shared" si="229"/>
        <v>0</v>
      </c>
      <c r="BH705" s="15" t="s">
        <v>23</v>
      </c>
      <c r="BJ705" s="86"/>
      <c r="BK705" s="86"/>
      <c r="BL705" s="24"/>
      <c r="BM705" s="24"/>
      <c r="BN705" s="24"/>
      <c r="BO705" s="24"/>
      <c r="BP705" s="24"/>
      <c r="BQ705" s="126"/>
    </row>
    <row r="706" spans="1:69" ht="16.8" customHeight="1" x14ac:dyDescent="0.35">
      <c r="A706" s="15"/>
      <c r="B706" s="15"/>
      <c r="C706" s="15" t="s">
        <v>88</v>
      </c>
      <c r="D706" s="16"/>
      <c r="E706" s="16"/>
      <c r="F706" s="16"/>
      <c r="G706" s="16">
        <v>0</v>
      </c>
      <c r="H706" s="16"/>
      <c r="I706" s="4"/>
      <c r="J706" s="14"/>
      <c r="K706" s="6" t="s">
        <v>89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39">(X706-Y706)+Z705</f>
        <v>59270.840000000004</v>
      </c>
      <c r="AA706" s="15" t="s">
        <v>23</v>
      </c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 t="s">
        <v>23</v>
      </c>
      <c r="AR706" s="14"/>
      <c r="AS706" s="18"/>
      <c r="AT706" s="16">
        <v>0</v>
      </c>
      <c r="AU706" s="18">
        <f t="shared" ref="AU706:AU737" si="241">(AS706-AT706)+AU705</f>
        <v>0</v>
      </c>
      <c r="AV706" s="15" t="s">
        <v>23</v>
      </c>
      <c r="AX706" s="14"/>
      <c r="AY706" s="18"/>
      <c r="AZ706" s="16">
        <v>0</v>
      </c>
      <c r="BA706" s="18">
        <f t="shared" ref="BA706:BA737" si="242">(AY706-AZ706)+BA705</f>
        <v>0</v>
      </c>
      <c r="BB706" s="15" t="s">
        <v>23</v>
      </c>
      <c r="BD706" s="14"/>
      <c r="BE706" s="18"/>
      <c r="BF706" s="16">
        <v>0</v>
      </c>
      <c r="BG706" s="18">
        <f t="shared" ref="BG706:BG737" si="243">(BE706-BF706)+BG705</f>
        <v>0</v>
      </c>
      <c r="BH706" s="15" t="s">
        <v>23</v>
      </c>
      <c r="BJ706" s="86"/>
      <c r="BK706" s="86"/>
      <c r="BL706" s="24"/>
      <c r="BM706" s="24"/>
      <c r="BN706" s="24"/>
      <c r="BO706" s="24"/>
      <c r="BP706" s="24"/>
      <c r="BQ706" s="126"/>
    </row>
    <row r="707" spans="1:69" ht="16.8" customHeight="1" x14ac:dyDescent="0.35">
      <c r="A707" s="15"/>
      <c r="B707" s="15"/>
      <c r="C707" s="15" t="s">
        <v>90</v>
      </c>
      <c r="D707" s="16"/>
      <c r="E707" s="16"/>
      <c r="F707" s="16"/>
      <c r="G707" s="16">
        <v>0</v>
      </c>
      <c r="H707" s="16"/>
      <c r="I707" s="4"/>
      <c r="J707" s="14"/>
      <c r="K707" s="6" t="s">
        <v>91</v>
      </c>
      <c r="L707" s="3">
        <f>T730+Z730+AO730+AU730</f>
        <v>140614.85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 t="s">
        <v>23</v>
      </c>
      <c r="W707" s="14"/>
      <c r="X707" s="18"/>
      <c r="Y707" s="16">
        <v>0</v>
      </c>
      <c r="Z707" s="18">
        <f t="shared" si="239"/>
        <v>59270.840000000004</v>
      </c>
      <c r="AA707" s="15" t="s">
        <v>23</v>
      </c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 t="s">
        <v>23</v>
      </c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 t="s">
        <v>23</v>
      </c>
      <c r="AR707" s="14"/>
      <c r="AS707" s="18"/>
      <c r="AT707" s="16">
        <v>0</v>
      </c>
      <c r="AU707" s="18">
        <f t="shared" si="241"/>
        <v>0</v>
      </c>
      <c r="AV707" s="15" t="s">
        <v>23</v>
      </c>
      <c r="AX707" s="14"/>
      <c r="AY707" s="18"/>
      <c r="AZ707" s="16">
        <v>0</v>
      </c>
      <c r="BA707" s="18">
        <f t="shared" si="242"/>
        <v>0</v>
      </c>
      <c r="BB707" s="15" t="s">
        <v>23</v>
      </c>
      <c r="BD707" s="14"/>
      <c r="BE707" s="18"/>
      <c r="BF707" s="16">
        <v>0</v>
      </c>
      <c r="BG707" s="18">
        <f t="shared" si="243"/>
        <v>0</v>
      </c>
      <c r="BH707" s="15" t="s">
        <v>23</v>
      </c>
      <c r="BJ707" s="86"/>
      <c r="BK707" s="86"/>
      <c r="BL707" s="24"/>
      <c r="BM707" s="24"/>
      <c r="BN707" s="24"/>
      <c r="BO707" s="24"/>
      <c r="BP707" s="24"/>
      <c r="BQ707" s="126"/>
    </row>
    <row r="708" spans="1:69" ht="16.8" customHeight="1" x14ac:dyDescent="0.35">
      <c r="A708" s="15"/>
      <c r="B708" s="15"/>
      <c r="C708" s="15" t="s">
        <v>92</v>
      </c>
      <c r="D708" s="16"/>
      <c r="E708" s="16"/>
      <c r="F708" s="16"/>
      <c r="G708" s="16">
        <v>0</v>
      </c>
      <c r="H708" s="16"/>
      <c r="I708" s="4"/>
      <c r="J708" s="14"/>
      <c r="K708" s="6" t="s">
        <v>93</v>
      </c>
      <c r="L708" s="3"/>
      <c r="M708" s="46" t="s">
        <v>94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59270.840000000004</v>
      </c>
      <c r="AA708" s="15" t="s">
        <v>23</v>
      </c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 t="s">
        <v>23</v>
      </c>
      <c r="AR708" s="14"/>
      <c r="AS708" s="18"/>
      <c r="AT708" s="16">
        <v>0</v>
      </c>
      <c r="AU708" s="18">
        <f t="shared" si="241"/>
        <v>0</v>
      </c>
      <c r="AV708" s="15" t="s">
        <v>23</v>
      </c>
      <c r="AX708" s="14"/>
      <c r="AY708" s="18"/>
      <c r="AZ708" s="16">
        <v>0</v>
      </c>
      <c r="BA708" s="18">
        <f t="shared" si="242"/>
        <v>0</v>
      </c>
      <c r="BB708" s="15" t="s">
        <v>23</v>
      </c>
      <c r="BD708" s="14"/>
      <c r="BE708" s="18"/>
      <c r="BF708" s="16">
        <v>0</v>
      </c>
      <c r="BG708" s="18">
        <f t="shared" si="243"/>
        <v>0</v>
      </c>
      <c r="BH708" s="15" t="s">
        <v>23</v>
      </c>
      <c r="BJ708" s="86"/>
      <c r="BK708" s="86"/>
      <c r="BL708" s="24"/>
      <c r="BM708" s="24"/>
      <c r="BN708" s="24"/>
      <c r="BO708" s="24"/>
      <c r="BP708" s="24"/>
      <c r="BQ708" s="126"/>
    </row>
    <row r="709" spans="1:69" ht="16.8" customHeight="1" x14ac:dyDescent="0.35">
      <c r="A709" s="15"/>
      <c r="B709" s="15"/>
      <c r="C709" s="15" t="s">
        <v>95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96</v>
      </c>
      <c r="L709" s="50">
        <v>114.5</v>
      </c>
      <c r="M709" s="16" t="s">
        <v>27</v>
      </c>
      <c r="N709" s="16" t="s">
        <v>28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59270.840000000004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6"/>
    </row>
    <row r="710" spans="1:69" ht="16.8" customHeight="1" x14ac:dyDescent="0.35">
      <c r="A710" s="15"/>
      <c r="B710" s="15"/>
      <c r="C710" s="15" t="s">
        <v>97</v>
      </c>
      <c r="D710" s="16"/>
      <c r="E710" s="16"/>
      <c r="F710" s="16"/>
      <c r="G710" s="16">
        <v>0</v>
      </c>
      <c r="H710" s="16"/>
      <c r="I710" s="4"/>
      <c r="J710" s="14"/>
      <c r="K710" s="16" t="s">
        <v>254</v>
      </c>
      <c r="L710" s="16">
        <v>-0.02</v>
      </c>
      <c r="M710" s="30" t="s">
        <v>99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59270.840000000004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6"/>
    </row>
    <row r="711" spans="1:69" ht="16.8" customHeight="1" x14ac:dyDescent="0.35">
      <c r="A711" s="15"/>
      <c r="B711" s="15"/>
      <c r="C711" s="15" t="s">
        <v>100</v>
      </c>
      <c r="D711" s="16"/>
      <c r="E711" s="16"/>
      <c r="F711" s="16"/>
      <c r="G711" s="16">
        <v>0</v>
      </c>
      <c r="H711" s="16"/>
      <c r="I711" s="4"/>
      <c r="J711" s="14"/>
      <c r="K711" s="25" t="s">
        <v>270</v>
      </c>
      <c r="L711" s="83">
        <v>23</v>
      </c>
      <c r="M711" s="16" t="s">
        <v>257</v>
      </c>
      <c r="N711" s="16">
        <v>338</v>
      </c>
      <c r="O711" s="16"/>
      <c r="P711" s="18" t="s">
        <v>23</v>
      </c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59270.840000000004</v>
      </c>
      <c r="AA711" s="15" t="s">
        <v>23</v>
      </c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 t="s">
        <v>23</v>
      </c>
      <c r="AR711" s="14"/>
      <c r="AS711" s="18"/>
      <c r="AT711" s="16">
        <v>0</v>
      </c>
      <c r="AU711" s="18">
        <f t="shared" si="241"/>
        <v>0</v>
      </c>
      <c r="AV711" s="15" t="s">
        <v>23</v>
      </c>
      <c r="AX711" s="14"/>
      <c r="AY711" s="18"/>
      <c r="AZ711" s="16">
        <v>0</v>
      </c>
      <c r="BA711" s="18">
        <f t="shared" si="242"/>
        <v>0</v>
      </c>
      <c r="BB711" s="15" t="s">
        <v>23</v>
      </c>
      <c r="BD711" s="14"/>
      <c r="BE711" s="18"/>
      <c r="BF711" s="16">
        <v>0</v>
      </c>
      <c r="BG711" s="18">
        <f t="shared" si="243"/>
        <v>0</v>
      </c>
      <c r="BH711" s="15" t="s">
        <v>23</v>
      </c>
      <c r="BJ711" s="86"/>
      <c r="BK711" s="86"/>
      <c r="BL711" s="24"/>
      <c r="BM711" s="24"/>
      <c r="BN711" s="24"/>
      <c r="BO711" s="24"/>
      <c r="BP711" s="24"/>
      <c r="BQ711" s="126"/>
    </row>
    <row r="712" spans="1:69" ht="16.8" customHeight="1" x14ac:dyDescent="0.35">
      <c r="A712" s="15"/>
      <c r="B712" s="15"/>
      <c r="C712" s="64" t="s">
        <v>157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271</v>
      </c>
      <c r="L712" s="73">
        <v>654</v>
      </c>
      <c r="M712" s="16" t="s">
        <v>247</v>
      </c>
      <c r="N712" s="16">
        <v>658</v>
      </c>
      <c r="O712" s="16" t="s">
        <v>23</v>
      </c>
      <c r="P712" s="18" t="s">
        <v>23</v>
      </c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59270.840000000004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6"/>
    </row>
    <row r="713" spans="1:69" ht="16.8" customHeight="1" x14ac:dyDescent="0.35">
      <c r="A713" s="15"/>
      <c r="B713" s="15"/>
      <c r="C713" s="15" t="s">
        <v>104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215</v>
      </c>
      <c r="L713" s="73">
        <v>204</v>
      </c>
      <c r="M713" s="16" t="s">
        <v>256</v>
      </c>
      <c r="N713" s="16">
        <v>1002.5</v>
      </c>
      <c r="O713" s="16" t="s">
        <v>23</v>
      </c>
      <c r="P713" s="18" t="s">
        <v>23</v>
      </c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195</v>
      </c>
      <c r="X713" s="18">
        <v>0</v>
      </c>
      <c r="Y713" s="16"/>
      <c r="Z713" s="18">
        <f t="shared" si="239"/>
        <v>59270.840000000004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6"/>
    </row>
    <row r="714" spans="1:69" ht="16.8" customHeight="1" x14ac:dyDescent="0.35">
      <c r="A714" s="15"/>
      <c r="B714" s="15"/>
      <c r="C714" s="47" t="s">
        <v>158</v>
      </c>
      <c r="D714" s="16"/>
      <c r="E714" s="16"/>
      <c r="F714" s="1">
        <v>0</v>
      </c>
      <c r="G714" s="16">
        <v>0</v>
      </c>
      <c r="H714" s="16"/>
      <c r="I714" s="4" t="s">
        <v>23</v>
      </c>
      <c r="J714" s="14"/>
      <c r="K714" s="30" t="s">
        <v>272</v>
      </c>
      <c r="L714" s="30">
        <v>220</v>
      </c>
      <c r="M714" s="50" t="s">
        <v>255</v>
      </c>
      <c r="N714" s="50">
        <v>265</v>
      </c>
      <c r="O714" s="16" t="s">
        <v>23</v>
      </c>
      <c r="P714" s="18" t="s">
        <v>23</v>
      </c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59270.840000000004</v>
      </c>
      <c r="AA714" s="15" t="s">
        <v>23</v>
      </c>
      <c r="AB714" s="24"/>
      <c r="AC714" s="64" t="s">
        <v>159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 t="s">
        <v>23</v>
      </c>
      <c r="AR714" s="14"/>
      <c r="AS714" s="18"/>
      <c r="AT714" s="16">
        <v>0</v>
      </c>
      <c r="AU714" s="18">
        <f t="shared" si="241"/>
        <v>0</v>
      </c>
      <c r="AV714" s="15" t="s">
        <v>23</v>
      </c>
      <c r="AX714" s="14"/>
      <c r="AY714" s="18"/>
      <c r="AZ714" s="16">
        <v>0</v>
      </c>
      <c r="BA714" s="18">
        <f t="shared" si="242"/>
        <v>0</v>
      </c>
      <c r="BB714" s="15" t="s">
        <v>23</v>
      </c>
      <c r="BD714" s="14"/>
      <c r="BE714" s="18"/>
      <c r="BF714" s="16">
        <v>0</v>
      </c>
      <c r="BG714" s="18">
        <f t="shared" si="243"/>
        <v>0</v>
      </c>
      <c r="BH714" s="15" t="s">
        <v>23</v>
      </c>
      <c r="BJ714" s="86"/>
      <c r="BK714" s="86"/>
      <c r="BL714" s="24"/>
      <c r="BM714" s="24"/>
      <c r="BN714" s="24"/>
      <c r="BO714" s="24"/>
      <c r="BP714" s="24"/>
      <c r="BQ714" s="126"/>
    </row>
    <row r="715" spans="1:69" ht="16.8" customHeight="1" x14ac:dyDescent="0.35">
      <c r="A715" s="15"/>
      <c r="B715" s="15"/>
      <c r="C715" s="15" t="s">
        <v>108</v>
      </c>
      <c r="D715" s="16"/>
      <c r="E715" s="16"/>
      <c r="F715" s="16"/>
      <c r="G715" s="16">
        <v>0</v>
      </c>
      <c r="H715" s="16"/>
      <c r="I715" s="4" t="s">
        <v>23</v>
      </c>
      <c r="J715" s="14"/>
      <c r="K715" s="30" t="s">
        <v>273</v>
      </c>
      <c r="L715" s="73">
        <v>709.04</v>
      </c>
      <c r="M715" s="50" t="s">
        <v>282</v>
      </c>
      <c r="N715" s="50">
        <v>1058.99</v>
      </c>
      <c r="O715" s="16" t="s">
        <v>23</v>
      </c>
      <c r="P715" s="18" t="s">
        <v>23</v>
      </c>
      <c r="Q715" s="14"/>
      <c r="R715" s="18"/>
      <c r="S715" s="16">
        <f>G715</f>
        <v>0</v>
      </c>
      <c r="T715" s="18">
        <f t="shared" si="238"/>
        <v>54319.619999999988</v>
      </c>
      <c r="U715" s="15" t="s">
        <v>110</v>
      </c>
      <c r="W715" s="14"/>
      <c r="X715" s="18"/>
      <c r="Y715" s="16">
        <v>0</v>
      </c>
      <c r="Z715" s="18">
        <f t="shared" si="239"/>
        <v>59270.840000000004</v>
      </c>
      <c r="AA715" s="15" t="s">
        <v>23</v>
      </c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 t="s">
        <v>23</v>
      </c>
      <c r="AR715" s="14"/>
      <c r="AS715" s="18">
        <v>0</v>
      </c>
      <c r="AT715" s="16">
        <v>0</v>
      </c>
      <c r="AU715" s="18">
        <f t="shared" si="241"/>
        <v>0</v>
      </c>
      <c r="AV715" s="15" t="s">
        <v>23</v>
      </c>
      <c r="AX715" s="14"/>
      <c r="AY715" s="18">
        <v>0</v>
      </c>
      <c r="AZ715" s="16">
        <v>0</v>
      </c>
      <c r="BA715" s="18">
        <f t="shared" si="242"/>
        <v>0</v>
      </c>
      <c r="BB715" s="15" t="s">
        <v>23</v>
      </c>
      <c r="BD715" s="14"/>
      <c r="BE715" s="18">
        <v>0</v>
      </c>
      <c r="BF715" s="16">
        <v>0</v>
      </c>
      <c r="BG715" s="18">
        <f t="shared" si="243"/>
        <v>0</v>
      </c>
      <c r="BH715" s="15" t="s">
        <v>23</v>
      </c>
      <c r="BJ715" s="86"/>
      <c r="BK715" s="86"/>
      <c r="BL715" s="24"/>
      <c r="BM715" s="24"/>
      <c r="BN715" s="24"/>
      <c r="BO715" s="24"/>
      <c r="BP715" s="24"/>
      <c r="BQ715" s="126"/>
    </row>
    <row r="716" spans="1:69" ht="16.8" customHeight="1" x14ac:dyDescent="0.35">
      <c r="A716" s="15"/>
      <c r="B716" s="15"/>
      <c r="C716" s="15" t="s">
        <v>111</v>
      </c>
      <c r="D716" s="16"/>
      <c r="E716" s="16"/>
      <c r="F716" s="16">
        <v>0</v>
      </c>
      <c r="G716" s="16">
        <v>0</v>
      </c>
      <c r="H716" s="16"/>
      <c r="I716" s="4" t="s">
        <v>23</v>
      </c>
      <c r="J716" s="14"/>
      <c r="K716" s="16" t="s">
        <v>283</v>
      </c>
      <c r="L716" s="16">
        <v>0.01</v>
      </c>
      <c r="M716" s="16" t="s">
        <v>284</v>
      </c>
      <c r="N716" s="16">
        <v>10068.39</v>
      </c>
      <c r="O716" s="16"/>
      <c r="P716" s="18" t="s">
        <v>23</v>
      </c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59270.840000000004</v>
      </c>
      <c r="AA716" s="15" t="s">
        <v>23</v>
      </c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 t="s">
        <v>23</v>
      </c>
      <c r="AR716" s="14"/>
      <c r="AS716" s="18">
        <v>0</v>
      </c>
      <c r="AT716" s="16">
        <v>0</v>
      </c>
      <c r="AU716" s="18">
        <f t="shared" si="241"/>
        <v>0</v>
      </c>
      <c r="AV716" s="15" t="s">
        <v>23</v>
      </c>
      <c r="AX716" s="14"/>
      <c r="AY716" s="18">
        <v>0</v>
      </c>
      <c r="AZ716" s="16">
        <v>0</v>
      </c>
      <c r="BA716" s="18">
        <f t="shared" si="242"/>
        <v>0</v>
      </c>
      <c r="BB716" s="15" t="s">
        <v>23</v>
      </c>
      <c r="BD716" s="14"/>
      <c r="BE716" s="18">
        <v>0</v>
      </c>
      <c r="BF716" s="16">
        <v>0</v>
      </c>
      <c r="BG716" s="18">
        <f t="shared" si="243"/>
        <v>0</v>
      </c>
      <c r="BH716" s="15" t="s">
        <v>23</v>
      </c>
      <c r="BJ716" s="86"/>
      <c r="BK716" s="86"/>
      <c r="BL716" s="24"/>
      <c r="BM716" s="24"/>
      <c r="BN716" s="24"/>
      <c r="BO716" s="24"/>
      <c r="BP716" s="24"/>
      <c r="BQ716" s="126"/>
    </row>
    <row r="717" spans="1:69" ht="16.8" customHeight="1" x14ac:dyDescent="0.35">
      <c r="A717" s="15"/>
      <c r="B717" s="15"/>
      <c r="C717" s="15" t="s">
        <v>113</v>
      </c>
      <c r="D717" s="16"/>
      <c r="E717" s="16"/>
      <c r="F717" s="16">
        <v>0</v>
      </c>
      <c r="G717" s="16">
        <v>0</v>
      </c>
      <c r="H717" s="16"/>
      <c r="I717" s="4" t="s">
        <v>23</v>
      </c>
      <c r="J717" s="14"/>
      <c r="K717" s="16" t="s">
        <v>277</v>
      </c>
      <c r="L717" s="16">
        <v>300</v>
      </c>
      <c r="M717" s="16" t="s">
        <v>285</v>
      </c>
      <c r="N717" s="16">
        <v>2418</v>
      </c>
      <c r="O717" s="16"/>
      <c r="P717" s="18" t="s">
        <v>23</v>
      </c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59270.840000000004</v>
      </c>
      <c r="AA717" s="15" t="s">
        <v>23</v>
      </c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 t="s">
        <v>23</v>
      </c>
      <c r="AR717" s="14"/>
      <c r="AS717" s="18">
        <v>0</v>
      </c>
      <c r="AT717" s="16"/>
      <c r="AU717" s="18">
        <f t="shared" si="241"/>
        <v>0</v>
      </c>
      <c r="AV717" s="15" t="s">
        <v>23</v>
      </c>
      <c r="AX717" s="14"/>
      <c r="AY717" s="18">
        <v>0</v>
      </c>
      <c r="AZ717" s="16"/>
      <c r="BA717" s="18">
        <f t="shared" si="242"/>
        <v>0</v>
      </c>
      <c r="BB717" s="15" t="s">
        <v>23</v>
      </c>
      <c r="BD717" s="14"/>
      <c r="BE717" s="18">
        <v>0</v>
      </c>
      <c r="BF717" s="16"/>
      <c r="BG717" s="18">
        <f t="shared" si="243"/>
        <v>0</v>
      </c>
      <c r="BH717" s="15" t="s">
        <v>23</v>
      </c>
      <c r="BJ717" s="86"/>
      <c r="BK717" s="86"/>
      <c r="BL717" s="24"/>
      <c r="BM717" s="24"/>
      <c r="BN717" s="24"/>
      <c r="BO717" s="24"/>
      <c r="BP717" s="24"/>
      <c r="BQ717" s="126"/>
    </row>
    <row r="718" spans="1:69" ht="16.8" customHeight="1" x14ac:dyDescent="0.35">
      <c r="A718" s="15" t="s">
        <v>23</v>
      </c>
      <c r="B718" s="15"/>
      <c r="C718" s="15" t="s">
        <v>299</v>
      </c>
      <c r="D718" s="16"/>
      <c r="E718" s="16"/>
      <c r="F718" s="16">
        <v>80.44</v>
      </c>
      <c r="G718" s="16"/>
      <c r="H718" s="16"/>
      <c r="I718" s="4"/>
      <c r="J718" s="14"/>
      <c r="K718" s="16" t="s">
        <v>300</v>
      </c>
      <c r="L718" s="16">
        <v>339</v>
      </c>
      <c r="M718" s="16" t="s">
        <v>287</v>
      </c>
      <c r="N718" s="16">
        <v>1926.14</v>
      </c>
      <c r="O718" s="16"/>
      <c r="P718" s="18" t="s">
        <v>23</v>
      </c>
      <c r="Q718" s="14"/>
      <c r="R718" s="18">
        <v>0</v>
      </c>
      <c r="S718" s="16">
        <v>0</v>
      </c>
      <c r="T718" s="18">
        <f t="shared" si="238"/>
        <v>54319.619999999988</v>
      </c>
      <c r="U718" s="15" t="s">
        <v>23</v>
      </c>
      <c r="W718" s="14"/>
      <c r="X718" s="18">
        <f>F718</f>
        <v>80.44</v>
      </c>
      <c r="Y718" s="16">
        <v>0</v>
      </c>
      <c r="Z718" s="18">
        <f t="shared" si="239"/>
        <v>59351.280000000006</v>
      </c>
      <c r="AA718" s="15" t="str">
        <f>C718</f>
        <v>VERS. COMMISSIONI DA A3T  DA 10223 A 10226</v>
      </c>
      <c r="AB718" s="24"/>
      <c r="AC718" s="15" t="s">
        <v>23</v>
      </c>
      <c r="AD718" s="25"/>
      <c r="AE718" s="62" t="s">
        <v>23</v>
      </c>
      <c r="AF718" s="63" t="s">
        <v>23</v>
      </c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 t="s">
        <v>23</v>
      </c>
      <c r="AR718" s="14"/>
      <c r="AS718" s="18">
        <v>0</v>
      </c>
      <c r="AT718" s="16"/>
      <c r="AU718" s="18">
        <f t="shared" si="241"/>
        <v>0</v>
      </c>
      <c r="AV718" s="15" t="s">
        <v>23</v>
      </c>
      <c r="AX718" s="14"/>
      <c r="AY718" s="18">
        <v>0</v>
      </c>
      <c r="AZ718" s="16"/>
      <c r="BA718" s="18">
        <f t="shared" si="242"/>
        <v>0</v>
      </c>
      <c r="BB718" s="15" t="s">
        <v>23</v>
      </c>
      <c r="BD718" s="14"/>
      <c r="BE718" s="18">
        <v>0</v>
      </c>
      <c r="BF718" s="16"/>
      <c r="BG718" s="18">
        <f t="shared" si="243"/>
        <v>0</v>
      </c>
      <c r="BH718" s="15" t="s">
        <v>23</v>
      </c>
      <c r="BJ718" s="86"/>
      <c r="BK718" s="86"/>
      <c r="BL718" s="24"/>
      <c r="BM718" s="24"/>
      <c r="BN718" s="24"/>
      <c r="BO718" s="24"/>
      <c r="BP718" s="24"/>
      <c r="BQ718" s="126"/>
    </row>
    <row r="719" spans="1:69" ht="16.8" customHeight="1" x14ac:dyDescent="0.35">
      <c r="A719" s="15"/>
      <c r="B719" s="15" t="s">
        <v>23</v>
      </c>
      <c r="C719" s="15" t="s">
        <v>115</v>
      </c>
      <c r="D719" s="16"/>
      <c r="E719" s="16"/>
      <c r="F719" s="16">
        <v>0</v>
      </c>
      <c r="G719" s="16"/>
      <c r="H719" s="16">
        <v>0</v>
      </c>
      <c r="I719" s="4"/>
      <c r="J719" s="14" t="s">
        <v>23</v>
      </c>
      <c r="K719" s="16" t="s">
        <v>301</v>
      </c>
      <c r="L719" s="16">
        <v>206.18</v>
      </c>
      <c r="M719" s="16" t="s">
        <v>302</v>
      </c>
      <c r="N719" s="16">
        <v>1163</v>
      </c>
      <c r="O719" s="16"/>
      <c r="P719" s="18" t="s">
        <v>23</v>
      </c>
      <c r="Q719" s="14"/>
      <c r="R719" s="18">
        <v>0</v>
      </c>
      <c r="S719" s="16">
        <v>0</v>
      </c>
      <c r="T719" s="18">
        <f t="shared" si="238"/>
        <v>54319.619999999988</v>
      </c>
      <c r="U719" s="15" t="s">
        <v>23</v>
      </c>
      <c r="W719" s="14"/>
      <c r="X719" s="18">
        <f>F719</f>
        <v>0</v>
      </c>
      <c r="Y719" s="16"/>
      <c r="Z719" s="18">
        <f t="shared" si="239"/>
        <v>59351.280000000006</v>
      </c>
      <c r="AA719" s="15" t="s">
        <v>23</v>
      </c>
      <c r="AB719" s="24"/>
      <c r="AC719" s="15" t="s">
        <v>23</v>
      </c>
      <c r="AD719" s="25"/>
      <c r="AE719" s="62" t="s">
        <v>23</v>
      </c>
      <c r="AF719" s="63" t="s">
        <v>23</v>
      </c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 t="s">
        <v>23</v>
      </c>
      <c r="AR719" s="14"/>
      <c r="AS719" s="18">
        <v>0</v>
      </c>
      <c r="AT719" s="16"/>
      <c r="AU719" s="18">
        <f t="shared" si="241"/>
        <v>0</v>
      </c>
      <c r="AV719" s="15" t="s">
        <v>23</v>
      </c>
      <c r="AX719" s="14"/>
      <c r="AY719" s="18">
        <v>0</v>
      </c>
      <c r="AZ719" s="16"/>
      <c r="BA719" s="18">
        <f t="shared" si="242"/>
        <v>0</v>
      </c>
      <c r="BB719" s="15" t="s">
        <v>23</v>
      </c>
      <c r="BD719" s="14"/>
      <c r="BE719" s="18">
        <v>0</v>
      </c>
      <c r="BF719" s="16"/>
      <c r="BG719" s="18">
        <f t="shared" si="243"/>
        <v>0</v>
      </c>
      <c r="BH719" s="15" t="s">
        <v>23</v>
      </c>
      <c r="BJ719" s="86"/>
      <c r="BK719" s="86"/>
      <c r="BL719" s="24"/>
      <c r="BM719" s="24"/>
      <c r="BN719" s="24"/>
      <c r="BO719" s="24"/>
      <c r="BP719" s="24"/>
      <c r="BQ719" s="126"/>
    </row>
    <row r="720" spans="1:69" ht="16.8" customHeight="1" x14ac:dyDescent="0.35">
      <c r="A720" s="15" t="s">
        <v>23</v>
      </c>
      <c r="B720" s="15"/>
      <c r="C720" s="15" t="s">
        <v>303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289</v>
      </c>
      <c r="L720" s="16">
        <v>40</v>
      </c>
      <c r="M720" s="30" t="s">
        <v>114</v>
      </c>
      <c r="N720" s="16">
        <v>100</v>
      </c>
      <c r="O720" s="16"/>
      <c r="P720" s="18" t="s">
        <v>23</v>
      </c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59351.280000000006</v>
      </c>
      <c r="AA720" s="15" t="s">
        <v>23</v>
      </c>
      <c r="AB720" s="24"/>
      <c r="AC720" s="15" t="s">
        <v>23</v>
      </c>
      <c r="AD720" s="25"/>
      <c r="AE720" s="62" t="s">
        <v>23</v>
      </c>
      <c r="AF720" s="63" t="s">
        <v>23</v>
      </c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 t="s">
        <v>23</v>
      </c>
      <c r="AR720" s="14"/>
      <c r="AS720" s="18">
        <v>0</v>
      </c>
      <c r="AT720" s="16"/>
      <c r="AU720" s="18">
        <f t="shared" si="241"/>
        <v>0</v>
      </c>
      <c r="AV720" s="15" t="s">
        <v>23</v>
      </c>
      <c r="AX720" s="14"/>
      <c r="AY720" s="18">
        <v>0</v>
      </c>
      <c r="AZ720" s="16"/>
      <c r="BA720" s="18">
        <f t="shared" si="242"/>
        <v>0</v>
      </c>
      <c r="BB720" s="15" t="s">
        <v>23</v>
      </c>
      <c r="BD720" s="14"/>
      <c r="BE720" s="18">
        <v>0</v>
      </c>
      <c r="BF720" s="16"/>
      <c r="BG720" s="18">
        <f t="shared" si="243"/>
        <v>0</v>
      </c>
      <c r="BH720" s="15" t="s">
        <v>23</v>
      </c>
      <c r="BJ720" s="86"/>
      <c r="BK720" s="86"/>
      <c r="BL720" s="24"/>
      <c r="BM720" s="24"/>
      <c r="BN720" s="24"/>
      <c r="BO720" s="24"/>
      <c r="BP720" s="24"/>
      <c r="BQ720" s="126"/>
    </row>
    <row r="721" spans="1:69" ht="16.8" customHeight="1" x14ac:dyDescent="0.35">
      <c r="A721" s="15"/>
      <c r="B721" s="15"/>
      <c r="C721" s="15" t="s">
        <v>303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69</v>
      </c>
      <c r="L721" s="51">
        <f>AI730</f>
        <v>0</v>
      </c>
      <c r="M721" s="3" t="s">
        <v>116</v>
      </c>
      <c r="N721" s="16">
        <v>100</v>
      </c>
      <c r="O721" s="16"/>
      <c r="P721" s="18" t="s">
        <v>23</v>
      </c>
      <c r="Q721" s="14"/>
      <c r="R721" s="18">
        <v>0</v>
      </c>
      <c r="S721" s="16">
        <v>0</v>
      </c>
      <c r="T721" s="18">
        <f t="shared" si="238"/>
        <v>55131.30999999999</v>
      </c>
      <c r="U721" s="15" t="s">
        <v>23</v>
      </c>
      <c r="W721" s="14"/>
      <c r="X721" s="18">
        <f>F721</f>
        <v>0</v>
      </c>
      <c r="Y721" s="16">
        <f>G721</f>
        <v>811.69</v>
      </c>
      <c r="Z721" s="18">
        <f t="shared" si="239"/>
        <v>58539.590000000004</v>
      </c>
      <c r="AA721" s="15" t="str">
        <f>C721</f>
        <v>GIRO INTERESSI ATTIVI DA 10226 A 10223</v>
      </c>
      <c r="AB721" s="24"/>
      <c r="AC721" s="15" t="s">
        <v>23</v>
      </c>
      <c r="AD721" s="25"/>
      <c r="AE721" s="62" t="s">
        <v>23</v>
      </c>
      <c r="AF721" s="63" t="s">
        <v>23</v>
      </c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 t="s">
        <v>23</v>
      </c>
      <c r="AR721" s="14"/>
      <c r="AS721" s="18">
        <v>0</v>
      </c>
      <c r="AT721" s="16"/>
      <c r="AU721" s="18">
        <f t="shared" si="241"/>
        <v>0</v>
      </c>
      <c r="AV721" s="15" t="s">
        <v>23</v>
      </c>
      <c r="AX721" s="14"/>
      <c r="AY721" s="18">
        <v>0</v>
      </c>
      <c r="AZ721" s="16"/>
      <c r="BA721" s="18">
        <f t="shared" si="242"/>
        <v>0</v>
      </c>
      <c r="BB721" s="15" t="s">
        <v>23</v>
      </c>
      <c r="BD721" s="14"/>
      <c r="BE721" s="18">
        <v>0</v>
      </c>
      <c r="BF721" s="16"/>
      <c r="BG721" s="18">
        <f t="shared" si="243"/>
        <v>0</v>
      </c>
      <c r="BH721" s="15" t="s">
        <v>23</v>
      </c>
      <c r="BJ721" s="86"/>
      <c r="BK721" s="86"/>
      <c r="BL721" s="24"/>
      <c r="BM721" s="24"/>
      <c r="BN721" s="24"/>
      <c r="BO721" s="24"/>
      <c r="BP721" s="24"/>
      <c r="BQ721" s="126"/>
    </row>
    <row r="722" spans="1:69" ht="16.8" customHeight="1" x14ac:dyDescent="0.35">
      <c r="A722" s="15"/>
      <c r="B722" s="15"/>
      <c r="C722" s="68" t="s">
        <v>115</v>
      </c>
      <c r="D722" s="16"/>
      <c r="E722" s="16"/>
      <c r="F722" s="16">
        <v>0</v>
      </c>
      <c r="G722" s="16"/>
      <c r="H722" s="16"/>
      <c r="I722" s="4"/>
      <c r="J722" s="14"/>
      <c r="K722" s="17" t="s">
        <v>119</v>
      </c>
      <c r="L722" s="16">
        <f>SUM(L709:L721)</f>
        <v>2809.7099999999996</v>
      </c>
      <c r="M722" s="16" t="s">
        <v>304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 t="s">
        <v>23</v>
      </c>
      <c r="W722" s="14"/>
      <c r="X722" s="18">
        <v>0</v>
      </c>
      <c r="Y722" s="16"/>
      <c r="Z722" s="18">
        <f t="shared" si="239"/>
        <v>58539.590000000004</v>
      </c>
      <c r="AA722" s="15" t="str">
        <f>C722</f>
        <v>VERSAMENTO</v>
      </c>
      <c r="AB722" s="24"/>
      <c r="AC722" s="15" t="s">
        <v>23</v>
      </c>
      <c r="AD722" s="25"/>
      <c r="AE722" s="62" t="s">
        <v>23</v>
      </c>
      <c r="AF722" s="63" t="s">
        <v>23</v>
      </c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 t="s">
        <v>23</v>
      </c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 t="s">
        <v>23</v>
      </c>
      <c r="BD722" s="14"/>
      <c r="BE722" s="18">
        <v>0</v>
      </c>
      <c r="BF722" s="16"/>
      <c r="BG722" s="18">
        <f t="shared" si="243"/>
        <v>0</v>
      </c>
      <c r="BH722" s="15" t="s">
        <v>23</v>
      </c>
      <c r="BJ722" s="86"/>
      <c r="BK722" s="86"/>
      <c r="BL722" s="24"/>
      <c r="BM722" s="24"/>
      <c r="BN722" s="24"/>
      <c r="BO722" s="24"/>
      <c r="BP722" s="24"/>
      <c r="BQ722" s="126"/>
    </row>
    <row r="723" spans="1:69" ht="16.8" customHeight="1" x14ac:dyDescent="0.35">
      <c r="A723" s="15"/>
      <c r="B723" s="15"/>
      <c r="C723" s="15" t="s">
        <v>178</v>
      </c>
      <c r="D723" s="16"/>
      <c r="E723" s="16"/>
      <c r="F723" s="16">
        <f>'BONIFICI GENERALI '!B518+'BONIFICI CATTOLICA'!B518+'BONIFICI TUTELA'!B258</f>
        <v>26943.949999999997</v>
      </c>
      <c r="G723" s="85">
        <f>F713</f>
        <v>0</v>
      </c>
      <c r="H723" s="16"/>
      <c r="I723" s="4"/>
      <c r="J723" s="14"/>
      <c r="K723" s="17" t="s">
        <v>94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 t="s">
        <v>23</v>
      </c>
      <c r="W723" s="14"/>
      <c r="X723" s="18">
        <f>F723</f>
        <v>26943.949999999997</v>
      </c>
      <c r="Y723" s="16">
        <f>G723</f>
        <v>0</v>
      </c>
      <c r="Z723" s="18">
        <f t="shared" si="239"/>
        <v>85483.540000000008</v>
      </c>
      <c r="AA723" s="15" t="str">
        <f>C723</f>
        <v>BONIFICI</v>
      </c>
      <c r="AB723" s="24"/>
      <c r="AC723" s="15" t="s">
        <v>23</v>
      </c>
      <c r="AD723" s="25"/>
      <c r="AE723" s="62" t="s">
        <v>23</v>
      </c>
      <c r="AF723" s="63" t="s">
        <v>23</v>
      </c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 t="s">
        <v>23</v>
      </c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 t="s">
        <v>23</v>
      </c>
      <c r="BD723" s="14"/>
      <c r="BE723" s="18">
        <v>0</v>
      </c>
      <c r="BF723" s="16"/>
      <c r="BG723" s="18">
        <f t="shared" si="243"/>
        <v>0</v>
      </c>
      <c r="BH723" s="15" t="s">
        <v>23</v>
      </c>
      <c r="BJ723" s="86"/>
      <c r="BK723" s="86"/>
      <c r="BL723" s="24"/>
      <c r="BM723" s="24"/>
      <c r="BN723" s="24"/>
      <c r="BO723" s="24"/>
      <c r="BP723" s="24"/>
      <c r="BQ723" s="126"/>
    </row>
    <row r="724" spans="1:69" ht="16.8" customHeight="1" x14ac:dyDescent="0.35">
      <c r="A724" s="15"/>
      <c r="B724" s="15"/>
      <c r="C724" s="47" t="s">
        <v>120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 t="s">
        <v>23</v>
      </c>
      <c r="N724" s="3" t="s">
        <v>23</v>
      </c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85483.540000000008</v>
      </c>
      <c r="AA724" s="15" t="str">
        <f>C724</f>
        <v>PREL .PROVVIGIONI MATURATE</v>
      </c>
      <c r="AB724" s="24"/>
      <c r="AC724" s="15" t="s">
        <v>166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 t="s">
        <v>23</v>
      </c>
      <c r="AR724" s="14"/>
      <c r="AS724" s="18"/>
      <c r="AT724" s="25">
        <v>0</v>
      </c>
      <c r="AU724" s="18">
        <f t="shared" si="241"/>
        <v>0</v>
      </c>
      <c r="AV724" s="15" t="s">
        <v>23</v>
      </c>
      <c r="AX724" s="14"/>
      <c r="AY724" s="18"/>
      <c r="AZ724" s="25">
        <v>0</v>
      </c>
      <c r="BA724" s="18">
        <f t="shared" si="242"/>
        <v>0</v>
      </c>
      <c r="BB724" s="15" t="s">
        <v>23</v>
      </c>
      <c r="BD724" s="14"/>
      <c r="BE724" s="18"/>
      <c r="BF724" s="25">
        <v>0</v>
      </c>
      <c r="BG724" s="18">
        <f t="shared" si="243"/>
        <v>0</v>
      </c>
      <c r="BH724" s="15" t="s">
        <v>23</v>
      </c>
      <c r="BJ724" s="86"/>
      <c r="BK724" s="86"/>
      <c r="BL724" s="24"/>
      <c r="BM724" s="24"/>
      <c r="BN724" s="24"/>
      <c r="BO724" s="24"/>
      <c r="BP724" s="24"/>
      <c r="BQ724" s="126"/>
    </row>
    <row r="725" spans="1:69" ht="16.8" customHeight="1" x14ac:dyDescent="0.35">
      <c r="A725" s="15"/>
      <c r="B725" s="15"/>
      <c r="C725" s="15" t="s">
        <v>121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 t="s">
        <v>23</v>
      </c>
      <c r="N725" s="16" t="s">
        <v>23</v>
      </c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85483.540000000008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6"/>
    </row>
    <row r="726" spans="1:69" ht="16.8" customHeight="1" x14ac:dyDescent="0.35">
      <c r="A726" s="15" t="s">
        <v>23</v>
      </c>
      <c r="B726" s="15"/>
      <c r="C726" s="15" t="s">
        <v>122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85483.540000000008</v>
      </c>
      <c r="AA726" s="15" t="s">
        <v>23</v>
      </c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 t="s">
        <v>23</v>
      </c>
      <c r="AR726" s="14"/>
      <c r="AS726" s="18"/>
      <c r="AT726" s="16">
        <v>0</v>
      </c>
      <c r="AU726" s="18">
        <f t="shared" si="241"/>
        <v>0</v>
      </c>
      <c r="AV726" s="15" t="s">
        <v>23</v>
      </c>
      <c r="AX726" s="14"/>
      <c r="AY726" s="18"/>
      <c r="AZ726" s="16">
        <v>0</v>
      </c>
      <c r="BA726" s="18">
        <f t="shared" si="242"/>
        <v>0</v>
      </c>
      <c r="BB726" s="15" t="s">
        <v>23</v>
      </c>
      <c r="BD726" s="14"/>
      <c r="BE726" s="18"/>
      <c r="BF726" s="16">
        <v>0</v>
      </c>
      <c r="BG726" s="18">
        <f t="shared" si="243"/>
        <v>0</v>
      </c>
      <c r="BH726" s="15" t="s">
        <v>23</v>
      </c>
      <c r="BJ726" s="86"/>
      <c r="BK726" s="86"/>
      <c r="BL726" s="24"/>
      <c r="BM726" s="24"/>
      <c r="BN726" s="24"/>
      <c r="BO726" s="24"/>
      <c r="BP726" s="24"/>
      <c r="BQ726" s="126"/>
    </row>
    <row r="727" spans="1:69" ht="16.8" customHeight="1" x14ac:dyDescent="0.35">
      <c r="A727" s="15"/>
      <c r="B727" s="15"/>
      <c r="C727" s="15" t="s">
        <v>23</v>
      </c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123</v>
      </c>
      <c r="L727" s="3">
        <f>SUM(L707:L721)+N706+L723+L724</f>
        <v>227533.28000000003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 t="s">
        <v>23</v>
      </c>
      <c r="W727" s="14"/>
      <c r="X727" s="18">
        <v>0</v>
      </c>
      <c r="Y727" s="16">
        <v>0</v>
      </c>
      <c r="Z727" s="18">
        <f t="shared" si="239"/>
        <v>85483.540000000008</v>
      </c>
      <c r="AA727" s="15" t="s">
        <v>23</v>
      </c>
      <c r="AB727" s="24"/>
      <c r="AC727" s="15" t="str">
        <f>C727</f>
        <v/>
      </c>
      <c r="AD727" s="25"/>
      <c r="AE727" s="62">
        <f>G727</f>
        <v>0</v>
      </c>
      <c r="AF727" s="63">
        <f>AE727+AF666</f>
        <v>0</v>
      </c>
      <c r="AG727" s="25"/>
      <c r="AH727" s="24" t="s">
        <v>119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 t="s">
        <v>23</v>
      </c>
      <c r="AR727" s="14"/>
      <c r="AS727" s="18"/>
      <c r="AT727" s="16">
        <v>0</v>
      </c>
      <c r="AU727" s="18">
        <f t="shared" si="241"/>
        <v>0</v>
      </c>
      <c r="AV727" s="16" t="s">
        <v>23</v>
      </c>
      <c r="AX727" s="14"/>
      <c r="AY727" s="18"/>
      <c r="AZ727" s="16">
        <v>0</v>
      </c>
      <c r="BA727" s="18">
        <f t="shared" si="242"/>
        <v>0</v>
      </c>
      <c r="BB727" s="15" t="s">
        <v>23</v>
      </c>
      <c r="BD727" s="14"/>
      <c r="BE727" s="18"/>
      <c r="BF727" s="16">
        <v>0</v>
      </c>
      <c r="BG727" s="18">
        <f t="shared" si="243"/>
        <v>0</v>
      </c>
      <c r="BH727" s="15" t="s">
        <v>23</v>
      </c>
      <c r="BJ727" s="86"/>
      <c r="BK727" s="86"/>
      <c r="BL727" s="24"/>
      <c r="BM727" s="24"/>
      <c r="BN727" s="24"/>
      <c r="BO727" s="24"/>
      <c r="BP727" s="24"/>
      <c r="BQ727" s="126"/>
    </row>
    <row r="728" spans="1:69" ht="16.8" customHeight="1" x14ac:dyDescent="0.35">
      <c r="A728" s="15"/>
      <c r="B728" s="15"/>
      <c r="C728" s="64" t="s">
        <v>150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 t="s">
        <v>23</v>
      </c>
      <c r="K728" s="6" t="s">
        <v>124</v>
      </c>
      <c r="L728" s="3">
        <f>L727-M727</f>
        <v>149054.63000000003</v>
      </c>
      <c r="M728" s="16"/>
      <c r="N728" s="16"/>
      <c r="O728" s="16" t="s">
        <v>23</v>
      </c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85483.540000000008</v>
      </c>
      <c r="AA728" s="15" t="s">
        <v>23</v>
      </c>
      <c r="AB728" s="24"/>
      <c r="AC728" s="71" t="s">
        <v>199</v>
      </c>
      <c r="AD728" s="65"/>
      <c r="AE728" s="65">
        <v>0</v>
      </c>
      <c r="AF728" s="63">
        <f>SUM(AF680:AF727)</f>
        <v>31878.3</v>
      </c>
      <c r="AG728" s="25"/>
      <c r="AH728" s="24" t="s">
        <v>125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 t="s">
        <v>23</v>
      </c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6"/>
    </row>
    <row r="729" spans="1:69" ht="16.8" customHeight="1" x14ac:dyDescent="0.35">
      <c r="A729" s="15"/>
      <c r="B729" s="15"/>
      <c r="C729" s="64" t="s">
        <v>152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36</v>
      </c>
      <c r="L729" s="55">
        <f>D730+E730+A730+B730+B677</f>
        <v>149054.62999999998</v>
      </c>
      <c r="M729" s="16"/>
      <c r="N729" s="16"/>
      <c r="O729" s="56" t="s">
        <v>23</v>
      </c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85483.540000000008</v>
      </c>
      <c r="AA729" s="15" t="s">
        <v>23</v>
      </c>
      <c r="AB729" s="24"/>
      <c r="AC729" s="71" t="s">
        <v>170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6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127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128</v>
      </c>
      <c r="L730" s="3">
        <f>L728-L729</f>
        <v>0</v>
      </c>
      <c r="M730" s="27" t="s">
        <v>171</v>
      </c>
      <c r="N730" s="27">
        <f>O730-L729</f>
        <v>392.70000000004075</v>
      </c>
      <c r="O730" s="44">
        <f>Z730+AU730+N706+SUM(L709:L720)+SUM(N710:N720)+L724-D676-D679-D675+E677</f>
        <v>149447.33000000002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85483.540000000008</v>
      </c>
      <c r="AA730" s="57"/>
      <c r="AB730" s="60"/>
      <c r="AC730" s="60" t="s">
        <v>129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172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200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A731" s="7" t="s">
        <v>23</v>
      </c>
      <c r="C731" s="7" t="s">
        <v>23</v>
      </c>
      <c r="K731" s="144" t="s">
        <v>23</v>
      </c>
      <c r="L731" s="145" t="s">
        <v>23</v>
      </c>
      <c r="M731" s="145" t="s">
        <v>23</v>
      </c>
    </row>
    <row r="732" spans="1:69" ht="16.8" customHeight="1" x14ac:dyDescent="0.25">
      <c r="A732" s="50" t="s">
        <v>23</v>
      </c>
    </row>
    <row r="733" spans="1:69" ht="16.8" customHeight="1" x14ac:dyDescent="0.35">
      <c r="A733" s="2"/>
      <c r="B733" s="2" t="s">
        <v>23</v>
      </c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4" t="s">
        <v>25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V733" s="7" t="s">
        <v>23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130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173</v>
      </c>
      <c r="BK733" s="21" t="s">
        <v>0</v>
      </c>
      <c r="BL733" s="8" t="s">
        <v>35</v>
      </c>
      <c r="BM733" s="8" t="s">
        <v>0</v>
      </c>
      <c r="BN733" s="8" t="s">
        <v>41</v>
      </c>
      <c r="BO733" s="8" t="s">
        <v>174</v>
      </c>
      <c r="BP733" s="8" t="s">
        <v>0</v>
      </c>
      <c r="BQ733" s="9" t="s">
        <v>175</v>
      </c>
    </row>
    <row r="734" spans="1:69" ht="16.8" customHeight="1" x14ac:dyDescent="0.35">
      <c r="A734" s="14">
        <v>45308</v>
      </c>
      <c r="B734" s="15" t="s">
        <v>176</v>
      </c>
      <c r="C734" s="15" t="s">
        <v>177</v>
      </c>
      <c r="D734" s="16">
        <v>13444.68</v>
      </c>
      <c r="E734" s="16">
        <v>0</v>
      </c>
      <c r="F734" s="16"/>
      <c r="G734" s="16"/>
      <c r="H734" s="105"/>
      <c r="I734" s="4"/>
      <c r="J734" s="14">
        <f>A734</f>
        <v>45308</v>
      </c>
      <c r="K734" s="17" t="s">
        <v>25</v>
      </c>
      <c r="L734" s="16">
        <f>D737+D740+D738+D741</f>
        <v>2157.58</v>
      </c>
      <c r="M734" s="16"/>
      <c r="N734" s="82">
        <f>L734+L735-M735</f>
        <v>2157.58</v>
      </c>
      <c r="O734" s="80" t="e">
        <f>D737+D740+D738-E738-E737+O673</f>
        <v>#VALUE!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85483.540000000008</v>
      </c>
      <c r="AA734" s="15"/>
      <c r="AB734" s="19">
        <f>A734</f>
        <v>45308</v>
      </c>
      <c r="AC734" s="12" t="s">
        <v>26</v>
      </c>
      <c r="AD734" s="11">
        <f>N734</f>
        <v>2157.58</v>
      </c>
      <c r="AE734" s="11"/>
      <c r="AF734" s="20"/>
      <c r="AG734" s="20"/>
      <c r="AH734" s="21" t="s">
        <v>27</v>
      </c>
      <c r="AI734" s="22" t="s">
        <v>28</v>
      </c>
      <c r="AJ734" s="23" t="s">
        <v>29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178</v>
      </c>
      <c r="BM734" s="88">
        <f>BK734</f>
        <v>45308</v>
      </c>
      <c r="BN734" s="24" t="s">
        <v>178</v>
      </c>
      <c r="BO734" s="24"/>
      <c r="BP734" s="88">
        <f>BK734</f>
        <v>45308</v>
      </c>
      <c r="BQ734" s="126"/>
    </row>
    <row r="735" spans="1:69" ht="16.8" customHeight="1" x14ac:dyDescent="0.35">
      <c r="A735" s="15"/>
      <c r="B735" s="15"/>
      <c r="C735" s="15" t="s">
        <v>179</v>
      </c>
      <c r="D735" s="16">
        <v>0</v>
      </c>
      <c r="E735" s="16"/>
      <c r="F735" s="16"/>
      <c r="G735" s="16"/>
      <c r="H735" s="105" t="s">
        <v>35</v>
      </c>
      <c r="I735" s="4"/>
      <c r="J735" s="14"/>
      <c r="K735" s="17" t="s">
        <v>31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85483.540000000008</v>
      </c>
      <c r="AA735" s="15"/>
      <c r="AB735" s="24"/>
      <c r="AC735" s="24" t="s">
        <v>32</v>
      </c>
      <c r="AD735" s="25"/>
      <c r="AE735" s="25"/>
      <c r="AF735" s="25"/>
      <c r="AG735" s="25"/>
      <c r="AH735" s="12" t="s">
        <v>33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 t="s">
        <v>23</v>
      </c>
      <c r="BL735" s="24">
        <v>0</v>
      </c>
      <c r="BM735" s="91" t="s">
        <v>23</v>
      </c>
      <c r="BN735" s="24">
        <v>0</v>
      </c>
      <c r="BO735" s="24">
        <v>0</v>
      </c>
      <c r="BP735" s="91" t="s">
        <v>23</v>
      </c>
      <c r="BQ735" s="126"/>
    </row>
    <row r="736" spans="1:69" ht="16.8" customHeight="1" x14ac:dyDescent="0.35">
      <c r="A736" s="15"/>
      <c r="B736" s="15"/>
      <c r="C736" s="15" t="s">
        <v>180</v>
      </c>
      <c r="D736" s="16">
        <v>9437.49</v>
      </c>
      <c r="E736" s="16">
        <v>2163.5</v>
      </c>
      <c r="F736" s="16" t="s">
        <v>23</v>
      </c>
      <c r="G736" s="16"/>
      <c r="H736" s="105">
        <f>D737+H675</f>
        <v>9407.5799999999981</v>
      </c>
      <c r="I736" s="4"/>
      <c r="J736" s="14"/>
      <c r="K736" s="17" t="s">
        <v>36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85483.540000000008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 t="s">
        <v>23</v>
      </c>
      <c r="BL736" s="24">
        <v>0</v>
      </c>
      <c r="BM736" s="91" t="s">
        <v>23</v>
      </c>
      <c r="BN736" s="24">
        <v>0</v>
      </c>
      <c r="BO736" s="24">
        <v>0</v>
      </c>
      <c r="BP736" s="91" t="s">
        <v>23</v>
      </c>
      <c r="BQ736" s="126"/>
    </row>
    <row r="737" spans="1:69" ht="16.8" customHeight="1" x14ac:dyDescent="0.35">
      <c r="A737" s="15"/>
      <c r="B737" s="15">
        <v>0</v>
      </c>
      <c r="C737" s="15" t="s">
        <v>181</v>
      </c>
      <c r="D737" s="16">
        <v>918.07</v>
      </c>
      <c r="E737" s="16"/>
      <c r="F737" s="16"/>
      <c r="G737" s="16"/>
      <c r="H737" s="105" t="s">
        <v>41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85483.540000000008</v>
      </c>
      <c r="AA737" s="15"/>
      <c r="AB737" s="24"/>
      <c r="AC737" s="24"/>
      <c r="AD737" s="25"/>
      <c r="AE737" s="25"/>
      <c r="AF737" s="25"/>
      <c r="AG737" s="25"/>
      <c r="AH737" s="17" t="s">
        <v>23</v>
      </c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 t="s">
        <v>23</v>
      </c>
      <c r="BL737" s="24">
        <v>0</v>
      </c>
      <c r="BM737" s="91" t="s">
        <v>23</v>
      </c>
      <c r="BN737" s="24">
        <v>0</v>
      </c>
      <c r="BO737" s="24">
        <v>0</v>
      </c>
      <c r="BP737" s="91" t="s">
        <v>23</v>
      </c>
      <c r="BQ737" s="126"/>
    </row>
    <row r="738" spans="1:69" ht="16.8" customHeight="1" x14ac:dyDescent="0.35">
      <c r="A738" s="15" t="s">
        <v>225</v>
      </c>
      <c r="B738" s="16">
        <f>B737+B677</f>
        <v>811.27</v>
      </c>
      <c r="C738" s="15" t="s">
        <v>182</v>
      </c>
      <c r="D738" s="16">
        <v>1239.51</v>
      </c>
      <c r="E738" s="16">
        <v>0</v>
      </c>
      <c r="F738" s="16"/>
      <c r="G738" s="16"/>
      <c r="H738" s="105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85483.540000000008</v>
      </c>
      <c r="AA738" s="15"/>
      <c r="AB738" s="24"/>
      <c r="AC738" s="17" t="s">
        <v>23</v>
      </c>
      <c r="AD738" s="25"/>
      <c r="AE738" s="25" t="s">
        <v>23</v>
      </c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 t="s">
        <v>23</v>
      </c>
      <c r="BL738" s="24">
        <v>0</v>
      </c>
      <c r="BM738" s="91" t="s">
        <v>23</v>
      </c>
      <c r="BN738" s="24">
        <v>0</v>
      </c>
      <c r="BO738" s="24"/>
      <c r="BP738" s="24"/>
      <c r="BQ738" s="126"/>
    </row>
    <row r="739" spans="1:69" ht="16.8" customHeight="1" x14ac:dyDescent="0.35">
      <c r="A739" s="15" t="s">
        <v>305</v>
      </c>
      <c r="B739" s="15"/>
      <c r="C739" s="15" t="s">
        <v>183</v>
      </c>
      <c r="D739" s="16">
        <v>0</v>
      </c>
      <c r="E739" s="16">
        <v>0</v>
      </c>
      <c r="F739" s="16"/>
      <c r="G739" s="16"/>
      <c r="H739" s="105" t="s">
        <v>45</v>
      </c>
      <c r="I739" s="77" t="s">
        <v>184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85483.540000000008</v>
      </c>
      <c r="AA739" s="15"/>
      <c r="AB739" s="24"/>
      <c r="AC739" s="17" t="s">
        <v>23</v>
      </c>
      <c r="AD739" s="25"/>
      <c r="AE739" s="25" t="s">
        <v>23</v>
      </c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 t="s">
        <v>23</v>
      </c>
      <c r="BL739" s="24">
        <v>0</v>
      </c>
      <c r="BM739" s="91" t="s">
        <v>23</v>
      </c>
      <c r="BN739" s="24">
        <v>0</v>
      </c>
      <c r="BO739" s="24"/>
      <c r="BP739" s="24"/>
      <c r="BQ739" s="126"/>
    </row>
    <row r="740" spans="1:69" ht="16.8" customHeight="1" x14ac:dyDescent="0.35">
      <c r="A740" s="15"/>
      <c r="B740" s="15" t="s">
        <v>43</v>
      </c>
      <c r="C740" s="15" t="s">
        <v>185</v>
      </c>
      <c r="D740" s="16">
        <v>0</v>
      </c>
      <c r="E740" s="16"/>
      <c r="F740" s="16"/>
      <c r="G740" s="16"/>
      <c r="H740" s="105">
        <f>D740+H679</f>
        <v>23.73</v>
      </c>
      <c r="I740" s="78">
        <f>D737+D738-E738+D740</f>
        <v>2157.58</v>
      </c>
      <c r="J740" s="14"/>
      <c r="K740" s="15" t="s">
        <v>46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85483.540000000008</v>
      </c>
      <c r="AA740" s="15"/>
      <c r="AB740" s="24"/>
      <c r="AC740" s="17" t="s">
        <v>23</v>
      </c>
      <c r="AD740" s="25"/>
      <c r="AE740" s="25" t="s">
        <v>23</v>
      </c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 t="s">
        <v>23</v>
      </c>
      <c r="BL740" s="24">
        <v>0</v>
      </c>
      <c r="BM740" s="91" t="s">
        <v>23</v>
      </c>
      <c r="BN740" s="24">
        <v>0</v>
      </c>
      <c r="BO740" s="24"/>
      <c r="BP740" s="24"/>
      <c r="BQ740" s="126"/>
    </row>
    <row r="741" spans="1:69" ht="16.8" customHeight="1" x14ac:dyDescent="0.35">
      <c r="A741" s="15"/>
      <c r="B741" s="15"/>
      <c r="C741" s="15" t="s">
        <v>186</v>
      </c>
      <c r="D741" s="16">
        <v>0</v>
      </c>
      <c r="E741" s="16"/>
      <c r="F741" s="16"/>
      <c r="G741" s="16">
        <v>0</v>
      </c>
      <c r="H741" s="105" t="s">
        <v>50</v>
      </c>
      <c r="I741" s="4"/>
      <c r="J741" s="14"/>
      <c r="K741" s="15" t="s">
        <v>48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85483.540000000008</v>
      </c>
      <c r="AA741" s="15" t="s">
        <v>23</v>
      </c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 t="s">
        <v>23</v>
      </c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 t="s">
        <v>23</v>
      </c>
      <c r="AR741" s="14"/>
      <c r="AS741" s="18"/>
      <c r="AT741" s="16">
        <v>0</v>
      </c>
      <c r="AU741" s="18">
        <f t="shared" si="247"/>
        <v>0</v>
      </c>
      <c r="AV741" s="15" t="s">
        <v>23</v>
      </c>
      <c r="AX741" s="14"/>
      <c r="AY741" s="18"/>
      <c r="AZ741" s="16">
        <v>0</v>
      </c>
      <c r="BA741" s="18">
        <f t="shared" si="248"/>
        <v>0</v>
      </c>
      <c r="BB741" s="15" t="s">
        <v>23</v>
      </c>
      <c r="BD741" s="14"/>
      <c r="BE741" s="18"/>
      <c r="BF741" s="16">
        <v>0</v>
      </c>
      <c r="BG741" s="18">
        <f t="shared" si="249"/>
        <v>0</v>
      </c>
      <c r="BH741" s="15" t="s">
        <v>23</v>
      </c>
      <c r="BJ741" s="86">
        <v>0</v>
      </c>
      <c r="BK741" s="90" t="s">
        <v>23</v>
      </c>
      <c r="BL741" s="24">
        <v>0</v>
      </c>
      <c r="BM741" s="91" t="s">
        <v>23</v>
      </c>
      <c r="BN741" s="24">
        <v>0</v>
      </c>
      <c r="BO741" s="24"/>
      <c r="BP741" s="24"/>
      <c r="BQ741" s="126"/>
    </row>
    <row r="742" spans="1:69" ht="16.8" customHeight="1" x14ac:dyDescent="0.35">
      <c r="A742" s="15"/>
      <c r="B742" s="15"/>
      <c r="C742" s="15" t="s">
        <v>306</v>
      </c>
      <c r="D742" s="16"/>
      <c r="E742" s="16"/>
      <c r="F742" s="16"/>
      <c r="G742" s="16">
        <v>611.16</v>
      </c>
      <c r="H742" s="105">
        <f>D741+H681</f>
        <v>1197.67</v>
      </c>
      <c r="I742" s="4"/>
      <c r="J742" s="14"/>
      <c r="K742" s="15" t="s">
        <v>51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85483.540000000008</v>
      </c>
      <c r="AA742" s="15" t="s">
        <v>23</v>
      </c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 t="s">
        <v>23</v>
      </c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 t="s">
        <v>23</v>
      </c>
      <c r="AR742" s="14"/>
      <c r="AS742" s="18">
        <v>0</v>
      </c>
      <c r="AT742" s="16">
        <v>0</v>
      </c>
      <c r="AU742" s="18">
        <f t="shared" si="247"/>
        <v>0</v>
      </c>
      <c r="AV742" s="15" t="s">
        <v>23</v>
      </c>
      <c r="AX742" s="14"/>
      <c r="AY742" s="18">
        <v>0</v>
      </c>
      <c r="AZ742" s="16">
        <v>0</v>
      </c>
      <c r="BA742" s="18">
        <f t="shared" si="248"/>
        <v>0</v>
      </c>
      <c r="BB742" s="15" t="s">
        <v>23</v>
      </c>
      <c r="BD742" s="14"/>
      <c r="BE742" s="18">
        <v>0</v>
      </c>
      <c r="BF742" s="16">
        <v>0</v>
      </c>
      <c r="BG742" s="18">
        <f t="shared" si="249"/>
        <v>0</v>
      </c>
      <c r="BH742" s="15" t="s">
        <v>23</v>
      </c>
      <c r="BJ742" s="86">
        <v>0</v>
      </c>
      <c r="BK742" s="90" t="s">
        <v>23</v>
      </c>
      <c r="BL742" s="24">
        <v>0</v>
      </c>
      <c r="BM742" s="91" t="s">
        <v>23</v>
      </c>
      <c r="BN742" s="24">
        <v>0</v>
      </c>
      <c r="BO742" s="24"/>
      <c r="BP742" s="24"/>
      <c r="BQ742" s="126"/>
    </row>
    <row r="743" spans="1:69" ht="16.8" customHeight="1" x14ac:dyDescent="0.35">
      <c r="A743" s="15"/>
      <c r="B743" s="15"/>
      <c r="C743" s="15" t="s">
        <v>188</v>
      </c>
      <c r="D743" s="16"/>
      <c r="E743" s="16"/>
      <c r="F743" s="16"/>
      <c r="G743" s="16">
        <v>0</v>
      </c>
      <c r="H743" s="105" t="s">
        <v>23</v>
      </c>
      <c r="I743" s="4"/>
      <c r="J743" s="14"/>
      <c r="K743" s="15" t="s">
        <v>53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85483.540000000008</v>
      </c>
      <c r="AA743" s="15" t="s">
        <v>23</v>
      </c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 t="s">
        <v>23</v>
      </c>
      <c r="AR743" s="14"/>
      <c r="AS743" s="18"/>
      <c r="AT743" s="16">
        <v>0</v>
      </c>
      <c r="AU743" s="18">
        <f t="shared" si="247"/>
        <v>0</v>
      </c>
      <c r="AV743" s="15" t="s">
        <v>23</v>
      </c>
      <c r="AX743" s="14"/>
      <c r="AY743" s="18"/>
      <c r="AZ743" s="16">
        <v>0</v>
      </c>
      <c r="BA743" s="18">
        <f t="shared" si="248"/>
        <v>0</v>
      </c>
      <c r="BB743" s="15" t="s">
        <v>23</v>
      </c>
      <c r="BD743" s="14"/>
      <c r="BE743" s="18"/>
      <c r="BF743" s="16">
        <v>0</v>
      </c>
      <c r="BG743" s="18">
        <f t="shared" si="249"/>
        <v>0</v>
      </c>
      <c r="BH743" s="15" t="s">
        <v>23</v>
      </c>
      <c r="BJ743" s="86">
        <v>0</v>
      </c>
      <c r="BK743" s="90" t="s">
        <v>23</v>
      </c>
      <c r="BL743" s="24">
        <v>0</v>
      </c>
      <c r="BM743" s="24"/>
      <c r="BN743" s="24"/>
      <c r="BO743" s="24"/>
      <c r="BP743" s="24"/>
      <c r="BQ743" s="126"/>
    </row>
    <row r="744" spans="1:69" ht="16.8" customHeight="1" x14ac:dyDescent="0.35">
      <c r="A744" s="15"/>
      <c r="B744" s="15"/>
      <c r="C744" s="15" t="s">
        <v>189</v>
      </c>
      <c r="D744" s="16"/>
      <c r="E744" s="16"/>
      <c r="F744" s="16"/>
      <c r="G744" s="16">
        <v>0</v>
      </c>
      <c r="H744" s="105" t="s">
        <v>23</v>
      </c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85483.540000000008</v>
      </c>
      <c r="AA744" s="15" t="s">
        <v>23</v>
      </c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 t="s">
        <v>23</v>
      </c>
      <c r="AR744" s="14"/>
      <c r="AS744" s="18"/>
      <c r="AT744" s="16">
        <v>0</v>
      </c>
      <c r="AU744" s="18">
        <f t="shared" si="247"/>
        <v>0</v>
      </c>
      <c r="AV744" s="15" t="s">
        <v>23</v>
      </c>
      <c r="AX744" s="14"/>
      <c r="AY744" s="18"/>
      <c r="AZ744" s="16">
        <v>0</v>
      </c>
      <c r="BA744" s="18">
        <f t="shared" si="248"/>
        <v>0</v>
      </c>
      <c r="BB744" s="15" t="s">
        <v>23</v>
      </c>
      <c r="BD744" s="14"/>
      <c r="BE744" s="18"/>
      <c r="BF744" s="16">
        <v>0</v>
      </c>
      <c r="BG744" s="18">
        <f t="shared" si="249"/>
        <v>0</v>
      </c>
      <c r="BH744" s="15" t="s">
        <v>23</v>
      </c>
      <c r="BJ744" s="86">
        <v>0</v>
      </c>
      <c r="BK744" s="90" t="s">
        <v>23</v>
      </c>
      <c r="BL744" s="24" t="s">
        <v>23</v>
      </c>
      <c r="BM744" s="24"/>
      <c r="BN744" s="24"/>
      <c r="BO744" s="24"/>
      <c r="BP744" s="24"/>
      <c r="BQ744" s="126"/>
    </row>
    <row r="745" spans="1:69" ht="16.8" customHeight="1" x14ac:dyDescent="0.35">
      <c r="A745" s="15"/>
      <c r="B745" s="15"/>
      <c r="C745" s="15" t="s">
        <v>54</v>
      </c>
      <c r="D745" s="16"/>
      <c r="E745" s="16"/>
      <c r="F745" s="16"/>
      <c r="G745" s="16">
        <v>946.49</v>
      </c>
      <c r="H745" s="16" t="s">
        <v>23</v>
      </c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85483.540000000008</v>
      </c>
      <c r="AA745" s="15" t="s">
        <v>23</v>
      </c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 t="s">
        <v>23</v>
      </c>
      <c r="AR745" s="14"/>
      <c r="AS745" s="18"/>
      <c r="AT745" s="16">
        <v>0</v>
      </c>
      <c r="AU745" s="18">
        <f t="shared" si="247"/>
        <v>0</v>
      </c>
      <c r="AV745" s="15" t="s">
        <v>23</v>
      </c>
      <c r="AX745" s="14"/>
      <c r="AY745" s="18"/>
      <c r="AZ745" s="16">
        <v>0</v>
      </c>
      <c r="BA745" s="18">
        <f t="shared" si="248"/>
        <v>0</v>
      </c>
      <c r="BB745" s="15" t="s">
        <v>23</v>
      </c>
      <c r="BD745" s="14"/>
      <c r="BE745" s="18"/>
      <c r="BF745" s="16">
        <v>0</v>
      </c>
      <c r="BG745" s="18">
        <f t="shared" si="249"/>
        <v>0</v>
      </c>
      <c r="BH745" s="15" t="s">
        <v>23</v>
      </c>
      <c r="BJ745" s="86">
        <v>0</v>
      </c>
      <c r="BK745" s="90" t="s">
        <v>23</v>
      </c>
      <c r="BL745" s="24"/>
      <c r="BM745" s="24"/>
      <c r="BN745" s="24"/>
      <c r="BO745" s="24"/>
      <c r="BP745" s="24"/>
      <c r="BQ745" s="126"/>
    </row>
    <row r="746" spans="1:69" ht="16.8" customHeight="1" x14ac:dyDescent="0.35">
      <c r="A746" s="15"/>
      <c r="B746" s="15"/>
      <c r="C746" s="15" t="s">
        <v>56</v>
      </c>
      <c r="D746" s="16">
        <f>SUM(G738:G745)+E741+E742+E743+E744+E745</f>
        <v>1557.65</v>
      </c>
      <c r="E746" s="16"/>
      <c r="F746" s="16"/>
      <c r="G746" s="16"/>
      <c r="H746" s="16" t="s">
        <v>23</v>
      </c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 t="s">
        <v>23</v>
      </c>
      <c r="W746" s="14"/>
      <c r="X746" s="18"/>
      <c r="Y746" s="16">
        <v>0</v>
      </c>
      <c r="Z746" s="18">
        <f t="shared" si="245"/>
        <v>85483.540000000008</v>
      </c>
      <c r="AA746" s="15" t="s">
        <v>23</v>
      </c>
      <c r="AB746" s="24"/>
      <c r="AC746" s="15" t="s">
        <v>23</v>
      </c>
      <c r="AD746" s="25"/>
      <c r="AE746" s="62" t="s">
        <v>23</v>
      </c>
      <c r="AF746" s="63" t="s">
        <v>23</v>
      </c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 t="s">
        <v>23</v>
      </c>
      <c r="AR746" s="14"/>
      <c r="AS746" s="18"/>
      <c r="AT746" s="16">
        <v>0</v>
      </c>
      <c r="AU746" s="18">
        <f t="shared" si="247"/>
        <v>0</v>
      </c>
      <c r="AV746" s="15" t="s">
        <v>23</v>
      </c>
      <c r="AX746" s="14"/>
      <c r="AY746" s="18"/>
      <c r="AZ746" s="16">
        <v>0</v>
      </c>
      <c r="BA746" s="18">
        <f t="shared" si="248"/>
        <v>0</v>
      </c>
      <c r="BB746" s="15" t="s">
        <v>23</v>
      </c>
      <c r="BD746" s="14"/>
      <c r="BE746" s="18"/>
      <c r="BF746" s="16">
        <v>0</v>
      </c>
      <c r="BG746" s="18">
        <f t="shared" si="249"/>
        <v>0</v>
      </c>
      <c r="BH746" s="15" t="s">
        <v>23</v>
      </c>
      <c r="BJ746" s="86">
        <v>0</v>
      </c>
      <c r="BK746" s="90" t="s">
        <v>23</v>
      </c>
      <c r="BL746" s="24" t="s">
        <v>23</v>
      </c>
      <c r="BM746" s="24"/>
      <c r="BN746" s="24"/>
      <c r="BO746" s="24"/>
      <c r="BP746" s="24"/>
      <c r="BQ746" s="126"/>
    </row>
    <row r="747" spans="1:69" ht="16.8" customHeight="1" x14ac:dyDescent="0.35">
      <c r="A747" s="15"/>
      <c r="B747" s="15"/>
      <c r="C747" s="15" t="s">
        <v>57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191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 t="s">
        <v>23</v>
      </c>
      <c r="W747" s="14"/>
      <c r="X747" s="18"/>
      <c r="Y747" s="16">
        <v>0</v>
      </c>
      <c r="Z747" s="18">
        <f t="shared" si="245"/>
        <v>85483.540000000008</v>
      </c>
      <c r="AA747" s="15" t="str">
        <f>C747</f>
        <v>Sinistro</v>
      </c>
      <c r="AB747" s="24"/>
      <c r="AC747" s="15" t="s">
        <v>23</v>
      </c>
      <c r="AD747" s="25"/>
      <c r="AE747" s="62" t="s">
        <v>23</v>
      </c>
      <c r="AF747" s="63" t="s">
        <v>23</v>
      </c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 t="s">
        <v>23</v>
      </c>
      <c r="AR747" s="14"/>
      <c r="AS747" s="18"/>
      <c r="AT747" s="16">
        <v>0</v>
      </c>
      <c r="AU747" s="18">
        <f t="shared" si="247"/>
        <v>0</v>
      </c>
      <c r="AV747" s="15" t="s">
        <v>23</v>
      </c>
      <c r="AX747" s="14"/>
      <c r="AY747" s="18"/>
      <c r="AZ747" s="16">
        <v>0</v>
      </c>
      <c r="BA747" s="18">
        <f t="shared" si="248"/>
        <v>0</v>
      </c>
      <c r="BB747" s="15" t="s">
        <v>23</v>
      </c>
      <c r="BD747" s="14"/>
      <c r="BE747" s="18"/>
      <c r="BF747" s="16">
        <v>0</v>
      </c>
      <c r="BG747" s="18">
        <f t="shared" si="249"/>
        <v>0</v>
      </c>
      <c r="BH747" s="15" t="s">
        <v>23</v>
      </c>
      <c r="BJ747" s="86">
        <v>0</v>
      </c>
      <c r="BK747" s="90" t="s">
        <v>23</v>
      </c>
      <c r="BL747" s="24"/>
      <c r="BM747" s="24"/>
      <c r="BN747" s="24"/>
      <c r="BO747" s="24"/>
      <c r="BP747" s="24"/>
      <c r="BQ747" s="126"/>
    </row>
    <row r="748" spans="1:69" ht="16.8" customHeight="1" x14ac:dyDescent="0.35">
      <c r="A748" s="15"/>
      <c r="B748" s="15"/>
      <c r="C748" s="15" t="s">
        <v>58</v>
      </c>
      <c r="D748" s="16">
        <f>E747+G747</f>
        <v>0</v>
      </c>
      <c r="E748" s="16"/>
      <c r="F748" s="16"/>
      <c r="G748" s="16"/>
      <c r="H748" s="16" t="s">
        <v>23</v>
      </c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 t="s">
        <v>23</v>
      </c>
      <c r="W748" s="14"/>
      <c r="X748" s="18"/>
      <c r="Y748" s="16">
        <v>0</v>
      </c>
      <c r="Z748" s="18">
        <f t="shared" si="245"/>
        <v>85483.540000000008</v>
      </c>
      <c r="AA748" s="15" t="s">
        <v>23</v>
      </c>
      <c r="AB748" s="24"/>
      <c r="AC748" s="64" t="s">
        <v>146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 t="s">
        <v>23</v>
      </c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 t="s">
        <v>23</v>
      </c>
      <c r="AR748" s="14"/>
      <c r="AS748" s="18"/>
      <c r="AT748" s="16">
        <v>0</v>
      </c>
      <c r="AU748" s="18">
        <f t="shared" si="247"/>
        <v>0</v>
      </c>
      <c r="AV748" s="15" t="s">
        <v>23</v>
      </c>
      <c r="AX748" s="14"/>
      <c r="AY748" s="18"/>
      <c r="AZ748" s="16">
        <v>0</v>
      </c>
      <c r="BA748" s="18">
        <f t="shared" si="248"/>
        <v>0</v>
      </c>
      <c r="BB748" s="15" t="s">
        <v>23</v>
      </c>
      <c r="BD748" s="14"/>
      <c r="BE748" s="18"/>
      <c r="BF748" s="16">
        <v>0</v>
      </c>
      <c r="BG748" s="18">
        <f t="shared" si="249"/>
        <v>0</v>
      </c>
      <c r="BH748" s="15" t="s">
        <v>23</v>
      </c>
      <c r="BJ748" s="86"/>
      <c r="BK748" s="86"/>
      <c r="BL748" s="24" t="s">
        <v>23</v>
      </c>
      <c r="BM748" s="24"/>
      <c r="BN748" s="24"/>
      <c r="BO748" s="24"/>
      <c r="BP748" s="24"/>
      <c r="BQ748" s="126"/>
    </row>
    <row r="749" spans="1:69" ht="16.8" customHeight="1" x14ac:dyDescent="0.35">
      <c r="A749" s="15"/>
      <c r="B749" s="15"/>
      <c r="C749" s="15" t="s">
        <v>59</v>
      </c>
      <c r="D749" s="16" t="s">
        <v>23</v>
      </c>
      <c r="E749" s="16"/>
      <c r="F749" s="16"/>
      <c r="G749" s="16">
        <v>0</v>
      </c>
      <c r="H749" s="16" t="s">
        <v>23</v>
      </c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85483.540000000008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 t="s">
        <v>23</v>
      </c>
      <c r="BM749" s="24"/>
      <c r="BN749" s="24"/>
      <c r="BO749" s="24"/>
      <c r="BP749" s="24"/>
      <c r="BQ749" s="126"/>
    </row>
    <row r="750" spans="1:69" ht="16.8" customHeight="1" x14ac:dyDescent="0.35">
      <c r="A750" s="15"/>
      <c r="B750" s="15"/>
      <c r="C750" s="15" t="s">
        <v>147</v>
      </c>
      <c r="D750" s="16"/>
      <c r="E750" s="16"/>
      <c r="F750" s="16"/>
      <c r="G750" s="16">
        <v>0</v>
      </c>
      <c r="H750" s="16" t="s">
        <v>23</v>
      </c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85483.540000000008</v>
      </c>
      <c r="AA750" s="15" t="s">
        <v>23</v>
      </c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 t="s">
        <v>23</v>
      </c>
      <c r="AR750" s="14"/>
      <c r="AS750" s="18"/>
      <c r="AT750" s="16">
        <v>0</v>
      </c>
      <c r="AU750" s="18">
        <f t="shared" si="247"/>
        <v>0</v>
      </c>
      <c r="AV750" s="15" t="s">
        <v>23</v>
      </c>
      <c r="AX750" s="14"/>
      <c r="AY750" s="18"/>
      <c r="AZ750" s="16">
        <v>0</v>
      </c>
      <c r="BA750" s="18">
        <f t="shared" si="248"/>
        <v>0</v>
      </c>
      <c r="BB750" s="15" t="s">
        <v>23</v>
      </c>
      <c r="BD750" s="14"/>
      <c r="BE750" s="18"/>
      <c r="BF750" s="16">
        <v>0</v>
      </c>
      <c r="BG750" s="18">
        <f t="shared" si="249"/>
        <v>0</v>
      </c>
      <c r="BH750" s="15" t="s">
        <v>23</v>
      </c>
      <c r="BJ750" s="86"/>
      <c r="BK750" s="86"/>
      <c r="BL750" s="24" t="s">
        <v>23</v>
      </c>
      <c r="BM750" s="24"/>
      <c r="BN750" s="24"/>
      <c r="BO750" s="24"/>
      <c r="BP750" s="24"/>
      <c r="BQ750" s="126"/>
    </row>
    <row r="751" spans="1:69" ht="16.8" customHeight="1" x14ac:dyDescent="0.35">
      <c r="A751" s="15"/>
      <c r="B751" s="15"/>
      <c r="C751" s="15" t="s">
        <v>61</v>
      </c>
      <c r="D751" s="16">
        <f>SUM(G750:G751)</f>
        <v>0</v>
      </c>
      <c r="E751" s="16">
        <v>0</v>
      </c>
      <c r="F751" s="16"/>
      <c r="G751" s="16">
        <v>0</v>
      </c>
      <c r="H751" s="16" t="s">
        <v>23</v>
      </c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85483.540000000008</v>
      </c>
      <c r="AA751" s="15" t="s">
        <v>23</v>
      </c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 t="s">
        <v>23</v>
      </c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 t="s">
        <v>23</v>
      </c>
      <c r="AR751" s="14"/>
      <c r="AS751" s="18"/>
      <c r="AT751" s="16">
        <v>0</v>
      </c>
      <c r="AU751" s="18">
        <f t="shared" si="247"/>
        <v>0</v>
      </c>
      <c r="AV751" s="15" t="s">
        <v>23</v>
      </c>
      <c r="AX751" s="14"/>
      <c r="AY751" s="18"/>
      <c r="AZ751" s="16">
        <v>0</v>
      </c>
      <c r="BA751" s="18">
        <f t="shared" si="248"/>
        <v>0</v>
      </c>
      <c r="BB751" s="15" t="s">
        <v>23</v>
      </c>
      <c r="BD751" s="14"/>
      <c r="BE751" s="18"/>
      <c r="BF751" s="16">
        <v>0</v>
      </c>
      <c r="BG751" s="18">
        <f t="shared" si="249"/>
        <v>0</v>
      </c>
      <c r="BH751" s="15" t="s">
        <v>23</v>
      </c>
      <c r="BJ751" s="86"/>
      <c r="BK751" s="86"/>
      <c r="BL751" s="24" t="s">
        <v>23</v>
      </c>
      <c r="BM751" s="24"/>
      <c r="BN751" s="24"/>
      <c r="BO751" s="24"/>
      <c r="BP751" s="24"/>
      <c r="BQ751" s="126"/>
    </row>
    <row r="752" spans="1:69" ht="16.8" customHeight="1" x14ac:dyDescent="0.35">
      <c r="A752" s="15"/>
      <c r="B752" s="15"/>
      <c r="C752" s="28" t="s">
        <v>307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85481.040000000008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 t="s">
        <v>23</v>
      </c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 t="s">
        <v>23</v>
      </c>
      <c r="BD752" s="14"/>
      <c r="BE752" s="18"/>
      <c r="BF752" s="16">
        <v>0</v>
      </c>
      <c r="BG752" s="18">
        <f t="shared" si="249"/>
        <v>0</v>
      </c>
      <c r="BH752" s="15" t="s">
        <v>23</v>
      </c>
      <c r="BJ752" s="86"/>
      <c r="BK752" s="86"/>
      <c r="BL752" s="24" t="s">
        <v>23</v>
      </c>
      <c r="BM752" s="24"/>
      <c r="BN752" s="24"/>
      <c r="BO752" s="24"/>
      <c r="BP752" s="24"/>
      <c r="BQ752" s="126"/>
    </row>
    <row r="753" spans="1:69" ht="16.8" customHeight="1" x14ac:dyDescent="0.35">
      <c r="A753" s="15"/>
      <c r="B753" s="15"/>
      <c r="C753" s="15" t="s">
        <v>23</v>
      </c>
      <c r="D753" s="16"/>
      <c r="E753" s="16"/>
      <c r="F753" s="16" t="s">
        <v>23</v>
      </c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 t="str">
        <f t="shared" si="253"/>
        <v/>
      </c>
      <c r="W753" s="14"/>
      <c r="X753" s="18"/>
      <c r="Y753" s="16">
        <v>0</v>
      </c>
      <c r="Z753" s="18">
        <f t="shared" si="245"/>
        <v>85481.040000000008</v>
      </c>
      <c r="AA753" s="15" t="s">
        <v>23</v>
      </c>
      <c r="AB753" s="24"/>
      <c r="AC753" s="15" t="str">
        <f t="shared" si="254"/>
        <v/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 t="s">
        <v>23</v>
      </c>
      <c r="AR753" s="14"/>
      <c r="AS753" s="18"/>
      <c r="AT753" s="16">
        <v>0</v>
      </c>
      <c r="AU753" s="18">
        <f t="shared" si="247"/>
        <v>0</v>
      </c>
      <c r="AV753" s="15" t="s">
        <v>23</v>
      </c>
      <c r="AX753" s="14"/>
      <c r="AY753" s="18"/>
      <c r="AZ753" s="16">
        <v>0</v>
      </c>
      <c r="BA753" s="18">
        <f t="shared" si="248"/>
        <v>0</v>
      </c>
      <c r="BB753" s="15" t="s">
        <v>23</v>
      </c>
      <c r="BD753" s="14"/>
      <c r="BE753" s="18"/>
      <c r="BF753" s="16">
        <v>0</v>
      </c>
      <c r="BG753" s="18">
        <f t="shared" si="249"/>
        <v>0</v>
      </c>
      <c r="BH753" s="15" t="s">
        <v>23</v>
      </c>
      <c r="BJ753" s="86"/>
      <c r="BK753" s="86"/>
      <c r="BL753" s="24"/>
      <c r="BM753" s="24"/>
      <c r="BN753" s="24"/>
      <c r="BO753" s="24"/>
      <c r="BP753" s="24"/>
      <c r="BQ753" s="126"/>
    </row>
    <row r="754" spans="1:69" ht="16.8" customHeight="1" x14ac:dyDescent="0.35">
      <c r="A754" s="15"/>
      <c r="B754" s="15"/>
      <c r="C754" s="28" t="s">
        <v>63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85481.040000000008</v>
      </c>
      <c r="AA754" s="15" t="s">
        <v>23</v>
      </c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 t="s">
        <v>23</v>
      </c>
      <c r="AR754" s="14"/>
      <c r="AS754" s="18"/>
      <c r="AT754" s="16">
        <v>0</v>
      </c>
      <c r="AU754" s="18">
        <f t="shared" si="247"/>
        <v>0</v>
      </c>
      <c r="AV754" s="15" t="s">
        <v>23</v>
      </c>
      <c r="AX754" s="14"/>
      <c r="AY754" s="18"/>
      <c r="AZ754" s="16">
        <v>0</v>
      </c>
      <c r="BA754" s="18">
        <f t="shared" si="248"/>
        <v>0</v>
      </c>
      <c r="BB754" s="15" t="s">
        <v>23</v>
      </c>
      <c r="BD754" s="14"/>
      <c r="BE754" s="18"/>
      <c r="BF754" s="16">
        <v>0</v>
      </c>
      <c r="BG754" s="18">
        <f t="shared" si="249"/>
        <v>0</v>
      </c>
      <c r="BH754" s="15" t="s">
        <v>23</v>
      </c>
      <c r="BJ754" s="86"/>
      <c r="BK754" s="86"/>
      <c r="BL754" s="24"/>
      <c r="BM754" s="24"/>
      <c r="BN754" s="24"/>
      <c r="BO754" s="24"/>
      <c r="BP754" s="24"/>
      <c r="BQ754" s="126"/>
    </row>
    <row r="755" spans="1:69" ht="16.8" customHeight="1" x14ac:dyDescent="0.35">
      <c r="A755" s="15"/>
      <c r="B755" s="15"/>
      <c r="C755" s="15" t="s">
        <v>308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85481.040000000008</v>
      </c>
      <c r="AA755" s="15" t="s">
        <v>23</v>
      </c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 t="s">
        <v>23</v>
      </c>
      <c r="AR755" s="14"/>
      <c r="AS755" s="18"/>
      <c r="AT755" s="16">
        <v>0</v>
      </c>
      <c r="AU755" s="18">
        <f t="shared" si="247"/>
        <v>0</v>
      </c>
      <c r="AV755" s="15" t="s">
        <v>23</v>
      </c>
      <c r="AX755" s="14"/>
      <c r="AY755" s="18"/>
      <c r="AZ755" s="16">
        <v>0</v>
      </c>
      <c r="BA755" s="18">
        <f t="shared" si="248"/>
        <v>0</v>
      </c>
      <c r="BB755" s="15" t="s">
        <v>23</v>
      </c>
      <c r="BD755" s="14"/>
      <c r="BE755" s="18"/>
      <c r="BF755" s="16">
        <v>0</v>
      </c>
      <c r="BG755" s="18">
        <f t="shared" si="249"/>
        <v>0</v>
      </c>
      <c r="BH755" s="15" t="s">
        <v>23</v>
      </c>
      <c r="BJ755" s="86"/>
      <c r="BK755" s="86"/>
      <c r="BL755" s="24" t="s">
        <v>23</v>
      </c>
      <c r="BM755" s="24"/>
      <c r="BN755" s="24"/>
      <c r="BO755" s="24"/>
      <c r="BP755" s="24"/>
      <c r="BQ755" s="126"/>
    </row>
    <row r="756" spans="1:69" ht="16.8" customHeight="1" x14ac:dyDescent="0.35">
      <c r="A756" s="15"/>
      <c r="B756" s="15"/>
      <c r="C756" s="15" t="s">
        <v>51</v>
      </c>
      <c r="D756" s="16"/>
      <c r="E756" s="16"/>
      <c r="F756" s="16"/>
      <c r="G756" s="16">
        <v>0</v>
      </c>
      <c r="H756" s="16"/>
      <c r="I756" s="4"/>
      <c r="J756" s="14"/>
      <c r="K756" s="17" t="s">
        <v>65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85481.040000000008</v>
      </c>
      <c r="AA756" s="15" t="s">
        <v>23</v>
      </c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 t="s">
        <v>23</v>
      </c>
      <c r="AR756" s="14"/>
      <c r="AS756" s="18"/>
      <c r="AT756" s="16">
        <v>0</v>
      </c>
      <c r="AU756" s="18">
        <f t="shared" si="247"/>
        <v>0</v>
      </c>
      <c r="AV756" s="15" t="s">
        <v>23</v>
      </c>
      <c r="AX756" s="14"/>
      <c r="AY756" s="18"/>
      <c r="AZ756" s="16">
        <v>0</v>
      </c>
      <c r="BA756" s="18">
        <f t="shared" si="248"/>
        <v>0</v>
      </c>
      <c r="BB756" s="15" t="s">
        <v>23</v>
      </c>
      <c r="BD756" s="14"/>
      <c r="BE756" s="18"/>
      <c r="BF756" s="16">
        <v>0</v>
      </c>
      <c r="BG756" s="18">
        <f t="shared" si="249"/>
        <v>0</v>
      </c>
      <c r="BH756" s="15" t="s">
        <v>23</v>
      </c>
      <c r="BJ756" s="86"/>
      <c r="BK756" s="86"/>
      <c r="BL756" s="24"/>
      <c r="BM756" s="24"/>
      <c r="BN756" s="24"/>
      <c r="BO756" s="24"/>
      <c r="BP756" s="24"/>
      <c r="BQ756" s="126"/>
    </row>
    <row r="757" spans="1:69" ht="16.8" customHeight="1" x14ac:dyDescent="0.35">
      <c r="A757" s="15"/>
      <c r="B757" s="15"/>
      <c r="C757" s="28" t="s">
        <v>66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 t="s">
        <v>23</v>
      </c>
      <c r="L757" s="16"/>
      <c r="M757" s="16"/>
      <c r="N757" s="16" t="s">
        <v>67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85481.040000000008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 t="s">
        <v>23</v>
      </c>
      <c r="AR757" s="14"/>
      <c r="AS757" s="18"/>
      <c r="AT757" s="16"/>
      <c r="AU757" s="18">
        <f t="shared" si="247"/>
        <v>0</v>
      </c>
      <c r="AV757" s="15" t="s">
        <v>23</v>
      </c>
      <c r="AX757" s="14"/>
      <c r="AY757" s="18"/>
      <c r="AZ757" s="16"/>
      <c r="BA757" s="18">
        <f t="shared" si="248"/>
        <v>0</v>
      </c>
      <c r="BB757" s="15" t="s">
        <v>23</v>
      </c>
      <c r="BD757" s="14"/>
      <c r="BE757" s="18"/>
      <c r="BF757" s="16"/>
      <c r="BG757" s="18">
        <f t="shared" si="249"/>
        <v>0</v>
      </c>
      <c r="BH757" s="15" t="s">
        <v>23</v>
      </c>
      <c r="BJ757" s="86"/>
      <c r="BK757" s="86"/>
      <c r="BL757" s="24"/>
      <c r="BM757" s="24"/>
      <c r="BN757" s="24"/>
      <c r="BO757" s="24"/>
      <c r="BP757" s="24"/>
      <c r="BQ757" s="126"/>
    </row>
    <row r="758" spans="1:69" ht="16.8" customHeight="1" x14ac:dyDescent="0.35">
      <c r="A758" s="15"/>
      <c r="B758" s="66"/>
      <c r="C758" s="15" t="s">
        <v>149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 t="s">
        <v>23</v>
      </c>
      <c r="L758" s="16"/>
      <c r="M758" s="16">
        <v>0</v>
      </c>
      <c r="N758" s="16" t="s">
        <v>69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85481.040000000008</v>
      </c>
      <c r="AA758" s="15" t="s">
        <v>23</v>
      </c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 t="s">
        <v>23</v>
      </c>
      <c r="AR758" s="14"/>
      <c r="AS758" s="18"/>
      <c r="AT758" s="16">
        <v>0</v>
      </c>
      <c r="AU758" s="18">
        <f t="shared" si="247"/>
        <v>0</v>
      </c>
      <c r="AV758" s="15" t="s">
        <v>23</v>
      </c>
      <c r="AX758" s="14"/>
      <c r="AY758" s="18"/>
      <c r="AZ758" s="16">
        <v>0</v>
      </c>
      <c r="BA758" s="18">
        <f t="shared" si="248"/>
        <v>0</v>
      </c>
      <c r="BB758" s="15" t="s">
        <v>23</v>
      </c>
      <c r="BD758" s="14"/>
      <c r="BE758" s="18"/>
      <c r="BF758" s="16">
        <v>0</v>
      </c>
      <c r="BG758" s="18">
        <f t="shared" si="249"/>
        <v>0</v>
      </c>
      <c r="BH758" s="15" t="s">
        <v>23</v>
      </c>
      <c r="BJ758" s="86"/>
      <c r="BK758" s="86"/>
      <c r="BL758" s="24"/>
      <c r="BM758" s="24"/>
      <c r="BN758" s="24"/>
      <c r="BO758" s="24"/>
      <c r="BP758" s="24"/>
      <c r="BQ758" s="126"/>
    </row>
    <row r="759" spans="1:69" ht="16.8" customHeight="1" x14ac:dyDescent="0.35">
      <c r="A759" s="15"/>
      <c r="B759" s="15"/>
      <c r="C759" s="15" t="s">
        <v>151</v>
      </c>
      <c r="D759" s="16"/>
      <c r="E759" s="16">
        <v>0</v>
      </c>
      <c r="F759" s="16"/>
      <c r="G759" s="16">
        <v>0</v>
      </c>
      <c r="H759" s="16"/>
      <c r="I759" s="4"/>
      <c r="J759" s="14" t="s">
        <v>23</v>
      </c>
      <c r="K759" s="17" t="s">
        <v>23</v>
      </c>
      <c r="L759" s="16"/>
      <c r="M759" s="16">
        <v>0</v>
      </c>
      <c r="N759" s="16" t="s">
        <v>71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85481.040000000008</v>
      </c>
      <c r="AA759" s="15" t="s">
        <v>23</v>
      </c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 t="s">
        <v>23</v>
      </c>
      <c r="AR759" s="14"/>
      <c r="AS759" s="18"/>
      <c r="AT759" s="16">
        <v>0</v>
      </c>
      <c r="AU759" s="18">
        <f t="shared" si="247"/>
        <v>0</v>
      </c>
      <c r="AV759" s="15" t="s">
        <v>23</v>
      </c>
      <c r="AX759" s="14"/>
      <c r="AY759" s="18"/>
      <c r="AZ759" s="16">
        <v>0</v>
      </c>
      <c r="BA759" s="18">
        <f t="shared" si="248"/>
        <v>0</v>
      </c>
      <c r="BB759" s="15" t="s">
        <v>23</v>
      </c>
      <c r="BD759" s="14"/>
      <c r="BE759" s="18"/>
      <c r="BF759" s="16">
        <v>0</v>
      </c>
      <c r="BG759" s="18">
        <f t="shared" si="249"/>
        <v>0</v>
      </c>
      <c r="BH759" s="15" t="s">
        <v>23</v>
      </c>
      <c r="BJ759" s="86"/>
      <c r="BK759" s="86"/>
      <c r="BL759" s="24"/>
      <c r="BM759" s="24"/>
      <c r="BN759" s="24"/>
      <c r="BO759" s="24"/>
      <c r="BP759" s="24"/>
      <c r="BQ759" s="126"/>
    </row>
    <row r="760" spans="1:69" ht="16.8" customHeight="1" x14ac:dyDescent="0.35">
      <c r="A760" s="15"/>
      <c r="B760" s="15"/>
      <c r="C760" s="15" t="s">
        <v>153</v>
      </c>
      <c r="D760" s="16" t="s">
        <v>23</v>
      </c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73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85481.040000000008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6"/>
    </row>
    <row r="761" spans="1:69" ht="16.8" customHeight="1" x14ac:dyDescent="0.35">
      <c r="A761" s="15"/>
      <c r="B761" s="15"/>
      <c r="C761" s="15" t="s">
        <v>154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75</v>
      </c>
      <c r="L761" s="3">
        <f>SUM(L734:L760)</f>
        <v>20718.669999999998</v>
      </c>
      <c r="M761" s="3">
        <f>SUM(M734:M760)</f>
        <v>2157.5799999999995</v>
      </c>
      <c r="N761" s="16" t="s">
        <v>76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85481.040000000008</v>
      </c>
      <c r="AA761" s="15" t="s">
        <v>23</v>
      </c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 t="s">
        <v>23</v>
      </c>
      <c r="AR761" s="14"/>
      <c r="AS761" s="18"/>
      <c r="AT761" s="16">
        <v>0</v>
      </c>
      <c r="AU761" s="18">
        <f t="shared" si="247"/>
        <v>0</v>
      </c>
      <c r="AV761" s="15" t="s">
        <v>23</v>
      </c>
      <c r="AX761" s="14"/>
      <c r="AY761" s="18"/>
      <c r="AZ761" s="16">
        <v>0</v>
      </c>
      <c r="BA761" s="18">
        <f t="shared" si="248"/>
        <v>0</v>
      </c>
      <c r="BB761" s="15" t="s">
        <v>23</v>
      </c>
      <c r="BD761" s="14"/>
      <c r="BE761" s="18"/>
      <c r="BF761" s="16">
        <v>0</v>
      </c>
      <c r="BG761" s="18">
        <f t="shared" si="249"/>
        <v>0</v>
      </c>
      <c r="BH761" s="15" t="s">
        <v>23</v>
      </c>
      <c r="BJ761" s="86"/>
      <c r="BK761" s="86"/>
      <c r="BL761" s="24"/>
      <c r="BM761" s="24"/>
      <c r="BN761" s="24"/>
      <c r="BO761" s="24"/>
      <c r="BP761" s="24"/>
      <c r="BQ761" s="126"/>
    </row>
    <row r="762" spans="1:69" ht="16.8" customHeight="1" x14ac:dyDescent="0.35">
      <c r="A762" s="15"/>
      <c r="B762" s="15"/>
      <c r="C762" s="15" t="s">
        <v>77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33</v>
      </c>
      <c r="L762" s="3">
        <f>L702</f>
        <v>573675.44999999995</v>
      </c>
      <c r="M762" s="3">
        <f>M702</f>
        <v>424620.81999999995</v>
      </c>
      <c r="N762" s="16" t="s">
        <v>78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85481.040000000008</v>
      </c>
      <c r="AA762" s="15" t="s">
        <v>23</v>
      </c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 t="s">
        <v>23</v>
      </c>
      <c r="AR762" s="14"/>
      <c r="AS762" s="18"/>
      <c r="AT762" s="16">
        <v>0</v>
      </c>
      <c r="AU762" s="18">
        <f t="shared" si="247"/>
        <v>0</v>
      </c>
      <c r="AV762" s="15" t="s">
        <v>23</v>
      </c>
      <c r="AX762" s="14"/>
      <c r="AY762" s="18"/>
      <c r="AZ762" s="16">
        <v>0</v>
      </c>
      <c r="BA762" s="18">
        <f t="shared" si="248"/>
        <v>0</v>
      </c>
      <c r="BB762" s="15" t="s">
        <v>23</v>
      </c>
      <c r="BD762" s="14"/>
      <c r="BE762" s="18"/>
      <c r="BF762" s="16">
        <v>0</v>
      </c>
      <c r="BG762" s="18">
        <f t="shared" si="249"/>
        <v>0</v>
      </c>
      <c r="BH762" s="15" t="s">
        <v>23</v>
      </c>
      <c r="BJ762" s="86"/>
      <c r="BK762" s="86"/>
      <c r="BL762" s="24"/>
      <c r="BM762" s="24"/>
      <c r="BN762" s="24"/>
      <c r="BO762" s="24"/>
      <c r="BP762" s="24"/>
      <c r="BQ762" s="126"/>
    </row>
    <row r="763" spans="1:69" ht="16.8" customHeight="1" thickBot="1" x14ac:dyDescent="0.4">
      <c r="A763" s="15"/>
      <c r="B763" s="15"/>
      <c r="C763" s="15" t="s">
        <v>79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80</v>
      </c>
      <c r="L763" s="3">
        <f>L761+L762</f>
        <v>594394.12</v>
      </c>
      <c r="M763" s="3">
        <f>M761+M762</f>
        <v>426778.39999999997</v>
      </c>
      <c r="N763" s="16" t="s">
        <v>81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85481.040000000008</v>
      </c>
      <c r="AA763" s="15"/>
      <c r="AB763" s="24"/>
      <c r="AC763" s="15" t="s">
        <v>23</v>
      </c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6"/>
    </row>
    <row r="764" spans="1:69" ht="16.8" customHeight="1" thickTop="1" thickBot="1" x14ac:dyDescent="0.4">
      <c r="A764" s="15"/>
      <c r="B764" s="15"/>
      <c r="C764" s="15" t="s">
        <v>82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83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85481.040000000008</v>
      </c>
      <c r="AA764" s="15" t="s">
        <v>23</v>
      </c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 t="s">
        <v>23</v>
      </c>
      <c r="AR764" s="14"/>
      <c r="AS764" s="18"/>
      <c r="AT764" s="16">
        <v>0</v>
      </c>
      <c r="AU764" s="18">
        <f t="shared" si="247"/>
        <v>0</v>
      </c>
      <c r="AV764" s="15" t="s">
        <v>23</v>
      </c>
      <c r="AX764" s="14"/>
      <c r="AY764" s="18"/>
      <c r="AZ764" s="16">
        <v>0</v>
      </c>
      <c r="BA764" s="18">
        <f t="shared" si="248"/>
        <v>0</v>
      </c>
      <c r="BB764" s="15" t="s">
        <v>23</v>
      </c>
      <c r="BD764" s="14"/>
      <c r="BE764" s="18"/>
      <c r="BF764" s="16">
        <v>0</v>
      </c>
      <c r="BG764" s="18">
        <f t="shared" si="249"/>
        <v>0</v>
      </c>
      <c r="BH764" s="15" t="s">
        <v>23</v>
      </c>
      <c r="BJ764" s="86"/>
      <c r="BK764" s="86"/>
      <c r="BL764" s="24"/>
      <c r="BM764" s="24"/>
      <c r="BN764" s="24"/>
      <c r="BO764" s="24"/>
      <c r="BP764" s="24"/>
      <c r="BQ764" s="126"/>
    </row>
    <row r="765" spans="1:69" ht="16.8" customHeight="1" thickTop="1" thickBot="1" x14ac:dyDescent="0.4">
      <c r="A765" s="15"/>
      <c r="B765" s="15"/>
      <c r="C765" s="15" t="s">
        <v>84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85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85481.040000000008</v>
      </c>
      <c r="AA765" s="15" t="s">
        <v>23</v>
      </c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 t="s">
        <v>23</v>
      </c>
      <c r="AR765" s="14"/>
      <c r="AS765" s="18"/>
      <c r="AT765" s="16">
        <v>0</v>
      </c>
      <c r="AU765" s="18">
        <f t="shared" si="247"/>
        <v>0</v>
      </c>
      <c r="AV765" s="15" t="s">
        <v>23</v>
      </c>
      <c r="AX765" s="14"/>
      <c r="AY765" s="18"/>
      <c r="AZ765" s="16">
        <v>0</v>
      </c>
      <c r="BA765" s="18">
        <f t="shared" si="248"/>
        <v>0</v>
      </c>
      <c r="BB765" s="15" t="s">
        <v>23</v>
      </c>
      <c r="BD765" s="14"/>
      <c r="BE765" s="18"/>
      <c r="BF765" s="16">
        <v>0</v>
      </c>
      <c r="BG765" s="18">
        <f t="shared" si="249"/>
        <v>0</v>
      </c>
      <c r="BH765" s="15" t="s">
        <v>23</v>
      </c>
      <c r="BJ765" s="86"/>
      <c r="BK765" s="86"/>
      <c r="BL765" s="24"/>
      <c r="BM765" s="24"/>
      <c r="BN765" s="24"/>
      <c r="BO765" s="24"/>
      <c r="BP765" s="24"/>
      <c r="BQ765" s="126"/>
    </row>
    <row r="766" spans="1:69" ht="16.8" customHeight="1" thickTop="1" x14ac:dyDescent="0.35">
      <c r="A766" s="15"/>
      <c r="B766" s="15"/>
      <c r="C766" s="15" t="s">
        <v>86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87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85481.040000000008</v>
      </c>
      <c r="AA766" s="15" t="s">
        <v>23</v>
      </c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 t="s">
        <v>23</v>
      </c>
      <c r="AR766" s="14"/>
      <c r="AS766" s="18"/>
      <c r="AT766" s="16">
        <v>0</v>
      </c>
      <c r="AU766" s="18">
        <f t="shared" si="247"/>
        <v>0</v>
      </c>
      <c r="AV766" s="15" t="s">
        <v>23</v>
      </c>
      <c r="AX766" s="14"/>
      <c r="AY766" s="18"/>
      <c r="AZ766" s="16">
        <v>0</v>
      </c>
      <c r="BA766" s="18">
        <f t="shared" si="248"/>
        <v>0</v>
      </c>
      <c r="BB766" s="15" t="s">
        <v>23</v>
      </c>
      <c r="BD766" s="14"/>
      <c r="BE766" s="18"/>
      <c r="BF766" s="16">
        <v>0</v>
      </c>
      <c r="BG766" s="18">
        <f t="shared" si="249"/>
        <v>0</v>
      </c>
      <c r="BH766" s="15" t="s">
        <v>23</v>
      </c>
      <c r="BJ766" s="86"/>
      <c r="BK766" s="86"/>
      <c r="BL766" s="24"/>
      <c r="BM766" s="24"/>
      <c r="BN766" s="24"/>
      <c r="BO766" s="24"/>
      <c r="BP766" s="24"/>
      <c r="BQ766" s="126"/>
    </row>
    <row r="767" spans="1:69" ht="16.8" customHeight="1" x14ac:dyDescent="0.35">
      <c r="A767" s="15"/>
      <c r="B767" s="15"/>
      <c r="C767" s="15" t="s">
        <v>88</v>
      </c>
      <c r="D767" s="16"/>
      <c r="E767" s="16"/>
      <c r="F767" s="16"/>
      <c r="G767" s="16">
        <v>0</v>
      </c>
      <c r="H767" s="16"/>
      <c r="I767" s="4"/>
      <c r="J767" s="14"/>
      <c r="K767" s="6" t="s">
        <v>89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8">(X767-Y767)+Z766</f>
        <v>85481.040000000008</v>
      </c>
      <c r="AA767" s="15" t="s">
        <v>23</v>
      </c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 t="s">
        <v>23</v>
      </c>
      <c r="AR767" s="14"/>
      <c r="AS767" s="18"/>
      <c r="AT767" s="16">
        <v>0</v>
      </c>
      <c r="AU767" s="18">
        <f t="shared" ref="AU767:AU798" si="260">(AS767-AT767)+AU766</f>
        <v>0</v>
      </c>
      <c r="AV767" s="15" t="s">
        <v>23</v>
      </c>
      <c r="AX767" s="14"/>
      <c r="AY767" s="18"/>
      <c r="AZ767" s="16">
        <v>0</v>
      </c>
      <c r="BA767" s="18">
        <f t="shared" ref="BA767:BA798" si="261">(AY767-AZ767)+BA766</f>
        <v>0</v>
      </c>
      <c r="BB767" s="15" t="s">
        <v>23</v>
      </c>
      <c r="BD767" s="14"/>
      <c r="BE767" s="18"/>
      <c r="BF767" s="16">
        <v>0</v>
      </c>
      <c r="BG767" s="18">
        <f t="shared" ref="BG767:BG798" si="262">(BE767-BF767)+BG766</f>
        <v>0</v>
      </c>
      <c r="BH767" s="15" t="s">
        <v>23</v>
      </c>
      <c r="BJ767" s="86"/>
      <c r="BK767" s="86"/>
      <c r="BL767" s="24"/>
      <c r="BM767" s="24"/>
      <c r="BN767" s="24"/>
      <c r="BO767" s="24"/>
      <c r="BP767" s="24"/>
      <c r="BQ767" s="126"/>
    </row>
    <row r="768" spans="1:69" ht="16.8" customHeight="1" x14ac:dyDescent="0.35">
      <c r="A768" s="15"/>
      <c r="B768" s="15"/>
      <c r="C768" s="15" t="s">
        <v>90</v>
      </c>
      <c r="D768" s="16"/>
      <c r="E768" s="16"/>
      <c r="F768" s="16"/>
      <c r="G768" s="16">
        <v>0</v>
      </c>
      <c r="H768" s="16"/>
      <c r="I768" s="4"/>
      <c r="J768" s="14"/>
      <c r="K768" s="6" t="s">
        <v>91</v>
      </c>
      <c r="L768" s="3">
        <f>T791+Z791+AO791+AU791</f>
        <v>191845.42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 t="s">
        <v>23</v>
      </c>
      <c r="W768" s="14"/>
      <c r="X768" s="18"/>
      <c r="Y768" s="16">
        <v>0</v>
      </c>
      <c r="Z768" s="18">
        <f t="shared" si="258"/>
        <v>85481.040000000008</v>
      </c>
      <c r="AA768" s="15" t="s">
        <v>23</v>
      </c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 t="s">
        <v>23</v>
      </c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 t="s">
        <v>23</v>
      </c>
      <c r="AR768" s="14"/>
      <c r="AS768" s="18"/>
      <c r="AT768" s="16">
        <v>0</v>
      </c>
      <c r="AU768" s="18">
        <f t="shared" si="260"/>
        <v>0</v>
      </c>
      <c r="AV768" s="15" t="s">
        <v>23</v>
      </c>
      <c r="AX768" s="14"/>
      <c r="AY768" s="18"/>
      <c r="AZ768" s="16">
        <v>0</v>
      </c>
      <c r="BA768" s="18">
        <f t="shared" si="261"/>
        <v>0</v>
      </c>
      <c r="BB768" s="15" t="s">
        <v>23</v>
      </c>
      <c r="BD768" s="14"/>
      <c r="BE768" s="18"/>
      <c r="BF768" s="16">
        <v>0</v>
      </c>
      <c r="BG768" s="18">
        <f t="shared" si="262"/>
        <v>0</v>
      </c>
      <c r="BH768" s="15" t="s">
        <v>23</v>
      </c>
      <c r="BJ768" s="86"/>
      <c r="BK768" s="86"/>
      <c r="BL768" s="24"/>
      <c r="BM768" s="24"/>
      <c r="BN768" s="24"/>
      <c r="BO768" s="24"/>
      <c r="BP768" s="24"/>
      <c r="BQ768" s="126"/>
    </row>
    <row r="769" spans="1:69" ht="16.8" customHeight="1" x14ac:dyDescent="0.35">
      <c r="A769" s="15"/>
      <c r="B769" s="15"/>
      <c r="C769" s="15" t="s">
        <v>92</v>
      </c>
      <c r="D769" s="16"/>
      <c r="E769" s="16"/>
      <c r="F769" s="16"/>
      <c r="G769" s="16">
        <v>0</v>
      </c>
      <c r="H769" s="16"/>
      <c r="I769" s="4"/>
      <c r="J769" s="14"/>
      <c r="K769" s="6" t="s">
        <v>93</v>
      </c>
      <c r="L769" s="3"/>
      <c r="M769" s="46" t="s">
        <v>94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85481.040000000008</v>
      </c>
      <c r="AA769" s="15" t="s">
        <v>23</v>
      </c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 t="s">
        <v>23</v>
      </c>
      <c r="AR769" s="14"/>
      <c r="AS769" s="18"/>
      <c r="AT769" s="16">
        <v>0</v>
      </c>
      <c r="AU769" s="18">
        <f t="shared" si="260"/>
        <v>0</v>
      </c>
      <c r="AV769" s="15" t="s">
        <v>23</v>
      </c>
      <c r="AX769" s="14"/>
      <c r="AY769" s="18"/>
      <c r="AZ769" s="16">
        <v>0</v>
      </c>
      <c r="BA769" s="18">
        <f t="shared" si="261"/>
        <v>0</v>
      </c>
      <c r="BB769" s="15" t="s">
        <v>23</v>
      </c>
      <c r="BD769" s="14"/>
      <c r="BE769" s="18"/>
      <c r="BF769" s="16">
        <v>0</v>
      </c>
      <c r="BG769" s="18">
        <f t="shared" si="262"/>
        <v>0</v>
      </c>
      <c r="BH769" s="15" t="s">
        <v>23</v>
      </c>
      <c r="BJ769" s="86"/>
      <c r="BK769" s="86"/>
      <c r="BL769" s="24"/>
      <c r="BM769" s="24"/>
      <c r="BN769" s="24"/>
      <c r="BO769" s="24"/>
      <c r="BP769" s="24"/>
      <c r="BQ769" s="126"/>
    </row>
    <row r="770" spans="1:69" ht="16.8" customHeight="1" x14ac:dyDescent="0.35">
      <c r="A770" s="15"/>
      <c r="B770" s="15"/>
      <c r="C770" s="15" t="s">
        <v>95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96</v>
      </c>
      <c r="L770" s="50">
        <v>114.5</v>
      </c>
      <c r="M770" s="16" t="s">
        <v>27</v>
      </c>
      <c r="N770" s="16" t="s">
        <v>28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85481.040000000008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6"/>
    </row>
    <row r="771" spans="1:69" ht="16.8" customHeight="1" x14ac:dyDescent="0.35">
      <c r="A771" s="15"/>
      <c r="B771" s="15"/>
      <c r="C771" s="15" t="s">
        <v>97</v>
      </c>
      <c r="D771" s="16"/>
      <c r="E771" s="16"/>
      <c r="F771" s="16"/>
      <c r="G771" s="16">
        <v>0</v>
      </c>
      <c r="H771" s="16"/>
      <c r="I771" s="4"/>
      <c r="J771" s="14"/>
      <c r="K771" s="16" t="s">
        <v>254</v>
      </c>
      <c r="L771" s="16">
        <v>-0.02</v>
      </c>
      <c r="M771" s="30" t="s">
        <v>99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85481.040000000008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6"/>
    </row>
    <row r="772" spans="1:69" ht="16.8" customHeight="1" x14ac:dyDescent="0.35">
      <c r="A772" s="15"/>
      <c r="B772" s="15"/>
      <c r="C772" s="15" t="s">
        <v>100</v>
      </c>
      <c r="D772" s="16"/>
      <c r="E772" s="16"/>
      <c r="F772" s="16"/>
      <c r="G772" s="16">
        <v>0</v>
      </c>
      <c r="H772" s="16"/>
      <c r="I772" s="4"/>
      <c r="J772" s="14"/>
      <c r="K772" s="25" t="s">
        <v>270</v>
      </c>
      <c r="L772" s="83">
        <v>23</v>
      </c>
      <c r="M772" s="16" t="s">
        <v>309</v>
      </c>
      <c r="N772" s="16">
        <v>908</v>
      </c>
      <c r="O772" s="16"/>
      <c r="P772" s="18" t="s">
        <v>23</v>
      </c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85481.040000000008</v>
      </c>
      <c r="AA772" s="15" t="s">
        <v>23</v>
      </c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 t="s">
        <v>23</v>
      </c>
      <c r="AR772" s="14"/>
      <c r="AS772" s="18"/>
      <c r="AT772" s="16">
        <v>0</v>
      </c>
      <c r="AU772" s="18">
        <f t="shared" si="260"/>
        <v>0</v>
      </c>
      <c r="AV772" s="15" t="s">
        <v>23</v>
      </c>
      <c r="AX772" s="14"/>
      <c r="AY772" s="18"/>
      <c r="AZ772" s="16">
        <v>0</v>
      </c>
      <c r="BA772" s="18">
        <f t="shared" si="261"/>
        <v>0</v>
      </c>
      <c r="BB772" s="15" t="s">
        <v>23</v>
      </c>
      <c r="BD772" s="14"/>
      <c r="BE772" s="18"/>
      <c r="BF772" s="16">
        <v>0</v>
      </c>
      <c r="BG772" s="18">
        <f t="shared" si="262"/>
        <v>0</v>
      </c>
      <c r="BH772" s="15" t="s">
        <v>23</v>
      </c>
      <c r="BJ772" s="86"/>
      <c r="BK772" s="86"/>
      <c r="BL772" s="24"/>
      <c r="BM772" s="24"/>
      <c r="BN772" s="24"/>
      <c r="BO772" s="24"/>
      <c r="BP772" s="24"/>
      <c r="BQ772" s="126"/>
    </row>
    <row r="773" spans="1:69" ht="16.8" customHeight="1" x14ac:dyDescent="0.35">
      <c r="A773" s="15"/>
      <c r="B773" s="15"/>
      <c r="C773" s="64" t="s">
        <v>157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271</v>
      </c>
      <c r="L773" s="73">
        <v>654</v>
      </c>
      <c r="M773" s="16" t="s">
        <v>247</v>
      </c>
      <c r="N773" s="16">
        <v>658</v>
      </c>
      <c r="O773" s="16" t="s">
        <v>23</v>
      </c>
      <c r="P773" s="18" t="s">
        <v>23</v>
      </c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85481.040000000008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6"/>
    </row>
    <row r="774" spans="1:69" ht="16.8" customHeight="1" x14ac:dyDescent="0.35">
      <c r="A774" s="15"/>
      <c r="B774" s="15"/>
      <c r="C774" s="15" t="s">
        <v>104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215</v>
      </c>
      <c r="L774" s="73">
        <v>204</v>
      </c>
      <c r="M774" s="16" t="s">
        <v>256</v>
      </c>
      <c r="N774" s="16">
        <v>1002.5</v>
      </c>
      <c r="O774" s="16" t="s">
        <v>23</v>
      </c>
      <c r="P774" s="18" t="s">
        <v>23</v>
      </c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195</v>
      </c>
      <c r="X774" s="18">
        <v>0</v>
      </c>
      <c r="Y774" s="16"/>
      <c r="Z774" s="18">
        <f t="shared" si="258"/>
        <v>85481.040000000008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6"/>
    </row>
    <row r="775" spans="1:69" ht="16.8" customHeight="1" x14ac:dyDescent="0.35">
      <c r="A775" s="15"/>
      <c r="B775" s="15"/>
      <c r="C775" s="47" t="s">
        <v>158</v>
      </c>
      <c r="D775" s="16"/>
      <c r="E775" s="16"/>
      <c r="F775" s="1">
        <v>0</v>
      </c>
      <c r="G775" s="16">
        <v>0</v>
      </c>
      <c r="H775" s="16"/>
      <c r="I775" s="4" t="s">
        <v>23</v>
      </c>
      <c r="J775" s="14"/>
      <c r="K775" s="30" t="s">
        <v>310</v>
      </c>
      <c r="L775" s="30">
        <v>1850</v>
      </c>
      <c r="M775" s="50" t="s">
        <v>255</v>
      </c>
      <c r="N775" s="50">
        <v>265</v>
      </c>
      <c r="O775" s="16" t="s">
        <v>23</v>
      </c>
      <c r="P775" s="18" t="s">
        <v>23</v>
      </c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85481.040000000008</v>
      </c>
      <c r="AA775" s="15" t="s">
        <v>23</v>
      </c>
      <c r="AB775" s="24"/>
      <c r="AC775" s="64" t="s">
        <v>159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 t="s">
        <v>23</v>
      </c>
      <c r="AR775" s="14"/>
      <c r="AS775" s="18"/>
      <c r="AT775" s="16">
        <v>0</v>
      </c>
      <c r="AU775" s="18">
        <f t="shared" si="260"/>
        <v>0</v>
      </c>
      <c r="AV775" s="15" t="s">
        <v>23</v>
      </c>
      <c r="AX775" s="14"/>
      <c r="AY775" s="18"/>
      <c r="AZ775" s="16">
        <v>0</v>
      </c>
      <c r="BA775" s="18">
        <f t="shared" si="261"/>
        <v>0</v>
      </c>
      <c r="BB775" s="15" t="s">
        <v>23</v>
      </c>
      <c r="BD775" s="14"/>
      <c r="BE775" s="18"/>
      <c r="BF775" s="16">
        <v>0</v>
      </c>
      <c r="BG775" s="18">
        <f t="shared" si="262"/>
        <v>0</v>
      </c>
      <c r="BH775" s="15" t="s">
        <v>23</v>
      </c>
      <c r="BJ775" s="86"/>
      <c r="BK775" s="86"/>
      <c r="BL775" s="24"/>
      <c r="BM775" s="24"/>
      <c r="BN775" s="24"/>
      <c r="BO775" s="24"/>
      <c r="BP775" s="24"/>
      <c r="BQ775" s="126"/>
    </row>
    <row r="776" spans="1:69" ht="16.8" customHeight="1" x14ac:dyDescent="0.35">
      <c r="A776" s="15"/>
      <c r="B776" s="15"/>
      <c r="C776" s="15" t="s">
        <v>108</v>
      </c>
      <c r="D776" s="16"/>
      <c r="E776" s="16"/>
      <c r="F776" s="16"/>
      <c r="G776" s="16">
        <v>0</v>
      </c>
      <c r="H776" s="16"/>
      <c r="I776" s="4" t="s">
        <v>23</v>
      </c>
      <c r="J776" s="14"/>
      <c r="K776" s="30" t="s">
        <v>273</v>
      </c>
      <c r="L776" s="73">
        <v>709.04</v>
      </c>
      <c r="M776" s="50" t="s">
        <v>311</v>
      </c>
      <c r="N776" s="50">
        <v>403</v>
      </c>
      <c r="O776" s="16" t="s">
        <v>23</v>
      </c>
      <c r="P776" s="18" t="s">
        <v>23</v>
      </c>
      <c r="Q776" s="14"/>
      <c r="R776" s="18"/>
      <c r="S776" s="16">
        <f>G776</f>
        <v>0</v>
      </c>
      <c r="T776" s="18">
        <f t="shared" si="257"/>
        <v>42992.639999999992</v>
      </c>
      <c r="U776" s="15" t="s">
        <v>110</v>
      </c>
      <c r="W776" s="14"/>
      <c r="X776" s="18"/>
      <c r="Y776" s="16">
        <v>0</v>
      </c>
      <c r="Z776" s="18">
        <f t="shared" si="258"/>
        <v>85481.040000000008</v>
      </c>
      <c r="AA776" s="15" t="s">
        <v>23</v>
      </c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 t="s">
        <v>23</v>
      </c>
      <c r="AR776" s="14"/>
      <c r="AS776" s="18">
        <v>0</v>
      </c>
      <c r="AT776" s="16">
        <v>0</v>
      </c>
      <c r="AU776" s="18">
        <f t="shared" si="260"/>
        <v>0</v>
      </c>
      <c r="AV776" s="15" t="s">
        <v>23</v>
      </c>
      <c r="AX776" s="14"/>
      <c r="AY776" s="18">
        <v>0</v>
      </c>
      <c r="AZ776" s="16">
        <v>0</v>
      </c>
      <c r="BA776" s="18">
        <f t="shared" si="261"/>
        <v>0</v>
      </c>
      <c r="BB776" s="15" t="s">
        <v>23</v>
      </c>
      <c r="BD776" s="14"/>
      <c r="BE776" s="18">
        <v>0</v>
      </c>
      <c r="BF776" s="16">
        <v>0</v>
      </c>
      <c r="BG776" s="18">
        <f t="shared" si="262"/>
        <v>0</v>
      </c>
      <c r="BH776" s="15" t="s">
        <v>23</v>
      </c>
      <c r="BJ776" s="86"/>
      <c r="BK776" s="86"/>
      <c r="BL776" s="24"/>
      <c r="BM776" s="24"/>
      <c r="BN776" s="24"/>
      <c r="BO776" s="24"/>
      <c r="BP776" s="24"/>
      <c r="BQ776" s="126"/>
    </row>
    <row r="777" spans="1:69" ht="16.8" customHeight="1" x14ac:dyDescent="0.35">
      <c r="A777" s="15"/>
      <c r="B777" s="15"/>
      <c r="C777" s="15" t="s">
        <v>111</v>
      </c>
      <c r="D777" s="16"/>
      <c r="E777" s="16"/>
      <c r="F777" s="16">
        <v>0</v>
      </c>
      <c r="G777" s="16">
        <v>0</v>
      </c>
      <c r="H777" s="16"/>
      <c r="I777" s="4" t="s">
        <v>23</v>
      </c>
      <c r="J777" s="14"/>
      <c r="K777" s="16" t="s">
        <v>283</v>
      </c>
      <c r="L777" s="16">
        <v>0.01</v>
      </c>
      <c r="M777" s="16" t="s">
        <v>284</v>
      </c>
      <c r="N777" s="16">
        <v>10068.39</v>
      </c>
      <c r="O777" s="16"/>
      <c r="P777" s="18" t="s">
        <v>23</v>
      </c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85481.040000000008</v>
      </c>
      <c r="AA777" s="15" t="s">
        <v>23</v>
      </c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 t="s">
        <v>23</v>
      </c>
      <c r="AR777" s="14"/>
      <c r="AS777" s="18">
        <v>0</v>
      </c>
      <c r="AT777" s="16">
        <v>0</v>
      </c>
      <c r="AU777" s="18">
        <f t="shared" si="260"/>
        <v>0</v>
      </c>
      <c r="AV777" s="15" t="s">
        <v>23</v>
      </c>
      <c r="AX777" s="14"/>
      <c r="AY777" s="18">
        <v>0</v>
      </c>
      <c r="AZ777" s="16">
        <v>0</v>
      </c>
      <c r="BA777" s="18">
        <f t="shared" si="261"/>
        <v>0</v>
      </c>
      <c r="BB777" s="15" t="s">
        <v>23</v>
      </c>
      <c r="BD777" s="14"/>
      <c r="BE777" s="18">
        <v>0</v>
      </c>
      <c r="BF777" s="16">
        <v>0</v>
      </c>
      <c r="BG777" s="18">
        <f t="shared" si="262"/>
        <v>0</v>
      </c>
      <c r="BH777" s="15" t="s">
        <v>23</v>
      </c>
      <c r="BJ777" s="86"/>
      <c r="BK777" s="86"/>
      <c r="BL777" s="24"/>
      <c r="BM777" s="24"/>
      <c r="BN777" s="24"/>
      <c r="BO777" s="24"/>
      <c r="BP777" s="24"/>
      <c r="BQ777" s="126"/>
    </row>
    <row r="778" spans="1:69" ht="16.8" customHeight="1" x14ac:dyDescent="0.35">
      <c r="A778" s="15"/>
      <c r="B778" s="15"/>
      <c r="C778" s="15" t="s">
        <v>113</v>
      </c>
      <c r="D778" s="16"/>
      <c r="E778" s="16"/>
      <c r="F778" s="16">
        <v>0</v>
      </c>
      <c r="G778" s="16">
        <v>0</v>
      </c>
      <c r="H778" s="16"/>
      <c r="I778" s="4" t="s">
        <v>23</v>
      </c>
      <c r="J778" s="14"/>
      <c r="K778" s="16" t="s">
        <v>277</v>
      </c>
      <c r="L778" s="16">
        <v>300</v>
      </c>
      <c r="M778" s="16" t="s">
        <v>285</v>
      </c>
      <c r="N778" s="16">
        <v>2418</v>
      </c>
      <c r="O778" s="16"/>
      <c r="P778" s="18" t="s">
        <v>23</v>
      </c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85481.040000000008</v>
      </c>
      <c r="AA778" s="15" t="s">
        <v>23</v>
      </c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 t="s">
        <v>23</v>
      </c>
      <c r="AR778" s="14"/>
      <c r="AS778" s="18">
        <v>0</v>
      </c>
      <c r="AT778" s="16"/>
      <c r="AU778" s="18">
        <f t="shared" si="260"/>
        <v>0</v>
      </c>
      <c r="AV778" s="15" t="s">
        <v>23</v>
      </c>
      <c r="AX778" s="14"/>
      <c r="AY778" s="18">
        <v>0</v>
      </c>
      <c r="AZ778" s="16"/>
      <c r="BA778" s="18">
        <f t="shared" si="261"/>
        <v>0</v>
      </c>
      <c r="BB778" s="15" t="s">
        <v>23</v>
      </c>
      <c r="BD778" s="14"/>
      <c r="BE778" s="18">
        <v>0</v>
      </c>
      <c r="BF778" s="16"/>
      <c r="BG778" s="18">
        <f t="shared" si="262"/>
        <v>0</v>
      </c>
      <c r="BH778" s="15" t="s">
        <v>23</v>
      </c>
      <c r="BJ778" s="86"/>
      <c r="BK778" s="86"/>
      <c r="BL778" s="24"/>
      <c r="BM778" s="24"/>
      <c r="BN778" s="24"/>
      <c r="BO778" s="24"/>
      <c r="BP778" s="24"/>
      <c r="BQ778" s="126"/>
    </row>
    <row r="779" spans="1:69" ht="16.8" customHeight="1" x14ac:dyDescent="0.35">
      <c r="A779" s="15" t="s">
        <v>23</v>
      </c>
      <c r="B779" s="15"/>
      <c r="C779" s="15" t="s">
        <v>312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300</v>
      </c>
      <c r="L779" s="16">
        <v>339</v>
      </c>
      <c r="M779" s="16" t="s">
        <v>287</v>
      </c>
      <c r="N779" s="16">
        <v>1926.14</v>
      </c>
      <c r="O779" s="16"/>
      <c r="P779" s="18" t="s">
        <v>23</v>
      </c>
      <c r="Q779" s="14"/>
      <c r="R779" s="18">
        <v>0</v>
      </c>
      <c r="S779" s="16">
        <v>0</v>
      </c>
      <c r="T779" s="18">
        <f t="shared" si="257"/>
        <v>42992.639999999992</v>
      </c>
      <c r="U779" s="15" t="s">
        <v>23</v>
      </c>
      <c r="W779" s="14"/>
      <c r="X779" s="18">
        <f>F779</f>
        <v>2779.99</v>
      </c>
      <c r="Y779" s="16">
        <v>0</v>
      </c>
      <c r="Z779" s="18">
        <f t="shared" si="258"/>
        <v>88261.030000000013</v>
      </c>
      <c r="AA779" s="15" t="str">
        <f>C779</f>
        <v>VERS.  SOMMA  338,00</v>
      </c>
      <c r="AB779" s="24"/>
      <c r="AC779" s="15" t="s">
        <v>23</v>
      </c>
      <c r="AD779" s="25"/>
      <c r="AE779" s="62" t="s">
        <v>23</v>
      </c>
      <c r="AF779" s="63" t="s">
        <v>23</v>
      </c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 t="s">
        <v>23</v>
      </c>
      <c r="AR779" s="14"/>
      <c r="AS779" s="18">
        <v>0</v>
      </c>
      <c r="AT779" s="16"/>
      <c r="AU779" s="18">
        <f t="shared" si="260"/>
        <v>0</v>
      </c>
      <c r="AV779" s="15" t="s">
        <v>23</v>
      </c>
      <c r="AX779" s="14"/>
      <c r="AY779" s="18">
        <v>0</v>
      </c>
      <c r="AZ779" s="16"/>
      <c r="BA779" s="18">
        <f t="shared" si="261"/>
        <v>0</v>
      </c>
      <c r="BB779" s="15" t="s">
        <v>23</v>
      </c>
      <c r="BD779" s="14"/>
      <c r="BE779" s="18">
        <v>0</v>
      </c>
      <c r="BF779" s="16"/>
      <c r="BG779" s="18">
        <f t="shared" si="262"/>
        <v>0</v>
      </c>
      <c r="BH779" s="15" t="s">
        <v>23</v>
      </c>
      <c r="BJ779" s="86"/>
      <c r="BK779" s="86"/>
      <c r="BL779" s="24"/>
      <c r="BM779" s="24"/>
      <c r="BN779" s="24"/>
      <c r="BO779" s="24"/>
      <c r="BP779" s="24"/>
      <c r="BQ779" s="126"/>
    </row>
    <row r="780" spans="1:69" ht="16.8" customHeight="1" x14ac:dyDescent="0.35">
      <c r="A780" s="15"/>
      <c r="B780" s="15" t="s">
        <v>23</v>
      </c>
      <c r="C780" s="15" t="s">
        <v>313</v>
      </c>
      <c r="D780" s="16"/>
      <c r="E780" s="16"/>
      <c r="F780" s="16">
        <v>0</v>
      </c>
      <c r="G780" s="16"/>
      <c r="H780" s="16">
        <v>0</v>
      </c>
      <c r="I780" s="4"/>
      <c r="J780" s="14" t="s">
        <v>23</v>
      </c>
      <c r="K780" s="16" t="s">
        <v>301</v>
      </c>
      <c r="L780" s="16">
        <v>206.18</v>
      </c>
      <c r="M780" s="16" t="s">
        <v>314</v>
      </c>
      <c r="N780" s="16">
        <v>-0.02</v>
      </c>
      <c r="O780" s="16"/>
      <c r="P780" s="18" t="s">
        <v>23</v>
      </c>
      <c r="Q780" s="14"/>
      <c r="R780" s="18">
        <v>0</v>
      </c>
      <c r="S780" s="16">
        <v>0</v>
      </c>
      <c r="T780" s="18">
        <f t="shared" si="257"/>
        <v>42992.639999999992</v>
      </c>
      <c r="U780" s="15" t="s">
        <v>23</v>
      </c>
      <c r="W780" s="14"/>
      <c r="X780" s="18">
        <f>F780</f>
        <v>0</v>
      </c>
      <c r="Y780" s="16"/>
      <c r="Z780" s="18">
        <f t="shared" si="258"/>
        <v>88261.030000000013</v>
      </c>
      <c r="AA780" s="15" t="str">
        <f>C780</f>
        <v xml:space="preserve">   "   ACC. 11/1 220+ 12/1  1058,99 + 15/1   1.163,00</v>
      </c>
      <c r="AB780" s="24"/>
      <c r="AC780" s="15" t="s">
        <v>23</v>
      </c>
      <c r="AD780" s="25"/>
      <c r="AE780" s="62" t="s">
        <v>23</v>
      </c>
      <c r="AF780" s="63" t="s">
        <v>23</v>
      </c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 t="s">
        <v>23</v>
      </c>
      <c r="AR780" s="14"/>
      <c r="AS780" s="18">
        <v>0</v>
      </c>
      <c r="AT780" s="16"/>
      <c r="AU780" s="18">
        <f t="shared" si="260"/>
        <v>0</v>
      </c>
      <c r="AV780" s="15" t="s">
        <v>23</v>
      </c>
      <c r="AX780" s="14"/>
      <c r="AY780" s="18">
        <v>0</v>
      </c>
      <c r="AZ780" s="16"/>
      <c r="BA780" s="18">
        <f t="shared" si="261"/>
        <v>0</v>
      </c>
      <c r="BB780" s="15" t="s">
        <v>23</v>
      </c>
      <c r="BD780" s="14"/>
      <c r="BE780" s="18">
        <v>0</v>
      </c>
      <c r="BF780" s="16"/>
      <c r="BG780" s="18">
        <f t="shared" si="262"/>
        <v>0</v>
      </c>
      <c r="BH780" s="15" t="s">
        <v>23</v>
      </c>
      <c r="BJ780" s="86"/>
      <c r="BK780" s="86"/>
      <c r="BL780" s="24"/>
      <c r="BM780" s="24"/>
      <c r="BN780" s="24"/>
      <c r="BO780" s="24"/>
      <c r="BP780" s="24"/>
      <c r="BQ780" s="126"/>
    </row>
    <row r="781" spans="1:69" ht="16.8" customHeight="1" x14ac:dyDescent="0.35">
      <c r="A781" s="15" t="s">
        <v>23</v>
      </c>
      <c r="B781" s="15"/>
      <c r="C781" s="15" t="s">
        <v>23</v>
      </c>
      <c r="D781" s="16"/>
      <c r="E781" s="16"/>
      <c r="F781" s="16">
        <v>0</v>
      </c>
      <c r="G781" s="16"/>
      <c r="H781" s="16"/>
      <c r="I781" s="4"/>
      <c r="J781" s="14"/>
      <c r="K781" s="16" t="s">
        <v>289</v>
      </c>
      <c r="L781" s="16">
        <v>40</v>
      </c>
      <c r="M781" s="30" t="s">
        <v>114</v>
      </c>
      <c r="N781" s="16">
        <v>100</v>
      </c>
      <c r="O781" s="16"/>
      <c r="P781" s="18" t="s">
        <v>23</v>
      </c>
      <c r="Q781" s="14"/>
      <c r="R781" s="18">
        <v>0</v>
      </c>
      <c r="S781" s="16">
        <v>0</v>
      </c>
      <c r="T781" s="18">
        <f t="shared" si="257"/>
        <v>42992.639999999992</v>
      </c>
      <c r="U781" s="15" t="s">
        <v>23</v>
      </c>
      <c r="W781" s="14"/>
      <c r="X781" s="18">
        <f>F781</f>
        <v>0</v>
      </c>
      <c r="Y781" s="16"/>
      <c r="Z781" s="18">
        <f t="shared" si="258"/>
        <v>88261.030000000013</v>
      </c>
      <c r="AA781" s="15" t="s">
        <v>23</v>
      </c>
      <c r="AB781" s="24"/>
      <c r="AC781" s="15" t="s">
        <v>23</v>
      </c>
      <c r="AD781" s="25"/>
      <c r="AE781" s="62" t="s">
        <v>23</v>
      </c>
      <c r="AF781" s="63" t="s">
        <v>23</v>
      </c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 t="s">
        <v>23</v>
      </c>
      <c r="AR781" s="14"/>
      <c r="AS781" s="18">
        <v>0</v>
      </c>
      <c r="AT781" s="16"/>
      <c r="AU781" s="18">
        <f t="shared" si="260"/>
        <v>0</v>
      </c>
      <c r="AV781" s="15" t="s">
        <v>23</v>
      </c>
      <c r="AX781" s="14"/>
      <c r="AY781" s="18">
        <v>0</v>
      </c>
      <c r="AZ781" s="16"/>
      <c r="BA781" s="18">
        <f t="shared" si="261"/>
        <v>0</v>
      </c>
      <c r="BB781" s="15" t="s">
        <v>23</v>
      </c>
      <c r="BD781" s="14"/>
      <c r="BE781" s="18">
        <v>0</v>
      </c>
      <c r="BF781" s="16"/>
      <c r="BG781" s="18">
        <f t="shared" si="262"/>
        <v>0</v>
      </c>
      <c r="BH781" s="15" t="s">
        <v>23</v>
      </c>
      <c r="BJ781" s="86"/>
      <c r="BK781" s="86"/>
      <c r="BL781" s="24"/>
      <c r="BM781" s="24"/>
      <c r="BN781" s="24"/>
      <c r="BO781" s="24"/>
      <c r="BP781" s="24"/>
      <c r="BQ781" s="126"/>
    </row>
    <row r="782" spans="1:69" ht="16.8" customHeight="1" x14ac:dyDescent="0.35">
      <c r="A782" s="15"/>
      <c r="B782" s="15"/>
      <c r="C782" s="15" t="s">
        <v>23</v>
      </c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69</v>
      </c>
      <c r="L782" s="51">
        <f>AI791</f>
        <v>0</v>
      </c>
      <c r="M782" s="3" t="s">
        <v>116</v>
      </c>
      <c r="N782" s="16">
        <v>100</v>
      </c>
      <c r="O782" s="16"/>
      <c r="P782" s="18" t="s">
        <v>23</v>
      </c>
      <c r="Q782" s="14"/>
      <c r="R782" s="18">
        <v>0</v>
      </c>
      <c r="S782" s="16">
        <v>0</v>
      </c>
      <c r="T782" s="18">
        <f t="shared" si="257"/>
        <v>42992.639999999992</v>
      </c>
      <c r="U782" s="15" t="s">
        <v>23</v>
      </c>
      <c r="W782" s="14"/>
      <c r="X782" s="18">
        <f>F782</f>
        <v>0</v>
      </c>
      <c r="Y782" s="16">
        <v>0</v>
      </c>
      <c r="Z782" s="18">
        <f t="shared" si="258"/>
        <v>88261.030000000013</v>
      </c>
      <c r="AA782" s="15" t="str">
        <f>C782</f>
        <v/>
      </c>
      <c r="AB782" s="24"/>
      <c r="AC782" s="15" t="s">
        <v>23</v>
      </c>
      <c r="AD782" s="25"/>
      <c r="AE782" s="62" t="s">
        <v>23</v>
      </c>
      <c r="AF782" s="63" t="s">
        <v>23</v>
      </c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 t="s">
        <v>23</v>
      </c>
      <c r="AR782" s="14"/>
      <c r="AS782" s="18">
        <v>0</v>
      </c>
      <c r="AT782" s="16"/>
      <c r="AU782" s="18">
        <f t="shared" si="260"/>
        <v>0</v>
      </c>
      <c r="AV782" s="15" t="s">
        <v>23</v>
      </c>
      <c r="AX782" s="14"/>
      <c r="AY782" s="18">
        <v>0</v>
      </c>
      <c r="AZ782" s="16"/>
      <c r="BA782" s="18">
        <f t="shared" si="261"/>
        <v>0</v>
      </c>
      <c r="BB782" s="15" t="s">
        <v>23</v>
      </c>
      <c r="BD782" s="14"/>
      <c r="BE782" s="18">
        <v>0</v>
      </c>
      <c r="BF782" s="16"/>
      <c r="BG782" s="18">
        <f t="shared" si="262"/>
        <v>0</v>
      </c>
      <c r="BH782" s="15" t="s">
        <v>23</v>
      </c>
      <c r="BJ782" s="86"/>
      <c r="BK782" s="86"/>
      <c r="BL782" s="24"/>
      <c r="BM782" s="24"/>
      <c r="BN782" s="24"/>
      <c r="BO782" s="24"/>
      <c r="BP782" s="24"/>
      <c r="BQ782" s="126"/>
    </row>
    <row r="783" spans="1:69" ht="16.8" customHeight="1" x14ac:dyDescent="0.35">
      <c r="A783" s="15"/>
      <c r="B783" s="15"/>
      <c r="C783" s="68" t="s">
        <v>115</v>
      </c>
      <c r="D783" s="16"/>
      <c r="E783" s="16"/>
      <c r="F783" s="16">
        <v>0</v>
      </c>
      <c r="G783" s="16"/>
      <c r="H783" s="16"/>
      <c r="I783" s="4"/>
      <c r="J783" s="14"/>
      <c r="K783" s="17" t="s">
        <v>119</v>
      </c>
      <c r="L783" s="16">
        <f>SUM(L770:L782)</f>
        <v>4439.7100000000009</v>
      </c>
      <c r="M783" s="16" t="s">
        <v>315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 t="s">
        <v>23</v>
      </c>
      <c r="W783" s="14"/>
      <c r="X783" s="18">
        <v>0</v>
      </c>
      <c r="Y783" s="16"/>
      <c r="Z783" s="18">
        <f t="shared" si="258"/>
        <v>88261.030000000013</v>
      </c>
      <c r="AA783" s="15" t="str">
        <f>C783</f>
        <v>VERSAMENTO</v>
      </c>
      <c r="AB783" s="24"/>
      <c r="AC783" s="15" t="s">
        <v>23</v>
      </c>
      <c r="AD783" s="25"/>
      <c r="AE783" s="62" t="s">
        <v>23</v>
      </c>
      <c r="AF783" s="63" t="s">
        <v>23</v>
      </c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 t="s">
        <v>23</v>
      </c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 t="s">
        <v>23</v>
      </c>
      <c r="BD783" s="14"/>
      <c r="BE783" s="18">
        <v>0</v>
      </c>
      <c r="BF783" s="16"/>
      <c r="BG783" s="18">
        <f t="shared" si="262"/>
        <v>0</v>
      </c>
      <c r="BH783" s="15" t="s">
        <v>23</v>
      </c>
      <c r="BJ783" s="86"/>
      <c r="BK783" s="86"/>
      <c r="BL783" s="24"/>
      <c r="BM783" s="24"/>
      <c r="BN783" s="24"/>
      <c r="BO783" s="24"/>
      <c r="BP783" s="24"/>
      <c r="BQ783" s="126"/>
    </row>
    <row r="784" spans="1:69" ht="16.8" customHeight="1" x14ac:dyDescent="0.35">
      <c r="A784" s="15"/>
      <c r="B784" s="15"/>
      <c r="C784" s="15" t="s">
        <v>178</v>
      </c>
      <c r="D784" s="16"/>
      <c r="E784" s="16"/>
      <c r="F784" s="16">
        <f>'BONIFICI GENERALI '!B570+'BONIFICI CATTOLICA'!B570+'BONIFICI TUTELA'!B310</f>
        <v>60591.75</v>
      </c>
      <c r="G784" s="85">
        <f>F774</f>
        <v>0</v>
      </c>
      <c r="H784" s="16"/>
      <c r="I784" s="4"/>
      <c r="J784" s="14"/>
      <c r="K784" s="17" t="s">
        <v>94</v>
      </c>
      <c r="L784" s="16">
        <f>SUM(N771:N784)</f>
        <v>19106.98</v>
      </c>
      <c r="M784" s="16" t="s">
        <v>304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 t="s">
        <v>23</v>
      </c>
      <c r="W784" s="14"/>
      <c r="X784" s="18">
        <f>F784</f>
        <v>60591.75</v>
      </c>
      <c r="Y784" s="16">
        <f>G784</f>
        <v>0</v>
      </c>
      <c r="Z784" s="18">
        <f t="shared" si="258"/>
        <v>148852.78000000003</v>
      </c>
      <c r="AA784" s="15" t="str">
        <f>C784</f>
        <v>BONIFICI</v>
      </c>
      <c r="AB784" s="24"/>
      <c r="AC784" s="15" t="s">
        <v>23</v>
      </c>
      <c r="AD784" s="25"/>
      <c r="AE784" s="62" t="s">
        <v>23</v>
      </c>
      <c r="AF784" s="63" t="s">
        <v>23</v>
      </c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 t="s">
        <v>23</v>
      </c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 t="s">
        <v>23</v>
      </c>
      <c r="BD784" s="14"/>
      <c r="BE784" s="18">
        <v>0</v>
      </c>
      <c r="BF784" s="16"/>
      <c r="BG784" s="18">
        <f t="shared" si="262"/>
        <v>0</v>
      </c>
      <c r="BH784" s="15" t="s">
        <v>23</v>
      </c>
      <c r="BJ784" s="86"/>
      <c r="BK784" s="86"/>
      <c r="BL784" s="24"/>
      <c r="BM784" s="24"/>
      <c r="BN784" s="24"/>
      <c r="BO784" s="24"/>
      <c r="BP784" s="24"/>
      <c r="BQ784" s="126"/>
    </row>
    <row r="785" spans="1:69" ht="16.8" customHeight="1" x14ac:dyDescent="0.35">
      <c r="A785" s="15"/>
      <c r="B785" s="15"/>
      <c r="C785" s="47" t="s">
        <v>120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 t="s">
        <v>23</v>
      </c>
      <c r="N785" s="3" t="s">
        <v>23</v>
      </c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148852.78000000003</v>
      </c>
      <c r="AA785" s="15" t="str">
        <f>C785</f>
        <v>PREL .PROVVIGIONI MATURATE</v>
      </c>
      <c r="AB785" s="24"/>
      <c r="AC785" s="15" t="s">
        <v>166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 t="s">
        <v>23</v>
      </c>
      <c r="AR785" s="14"/>
      <c r="AS785" s="18"/>
      <c r="AT785" s="25">
        <v>0</v>
      </c>
      <c r="AU785" s="18">
        <f t="shared" si="260"/>
        <v>0</v>
      </c>
      <c r="AV785" s="15" t="s">
        <v>23</v>
      </c>
      <c r="AX785" s="14"/>
      <c r="AY785" s="18"/>
      <c r="AZ785" s="25">
        <v>0</v>
      </c>
      <c r="BA785" s="18">
        <f t="shared" si="261"/>
        <v>0</v>
      </c>
      <c r="BB785" s="15" t="s">
        <v>23</v>
      </c>
      <c r="BD785" s="14"/>
      <c r="BE785" s="18"/>
      <c r="BF785" s="25">
        <v>0</v>
      </c>
      <c r="BG785" s="18">
        <f t="shared" si="262"/>
        <v>0</v>
      </c>
      <c r="BH785" s="15" t="s">
        <v>23</v>
      </c>
      <c r="BJ785" s="86"/>
      <c r="BK785" s="86"/>
      <c r="BL785" s="24"/>
      <c r="BM785" s="24"/>
      <c r="BN785" s="24"/>
      <c r="BO785" s="24"/>
      <c r="BP785" s="24"/>
      <c r="BQ785" s="126"/>
    </row>
    <row r="786" spans="1:69" ht="16.8" customHeight="1" x14ac:dyDescent="0.35">
      <c r="A786" s="15"/>
      <c r="B786" s="15"/>
      <c r="C786" s="15" t="s">
        <v>121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 t="s">
        <v>23</v>
      </c>
      <c r="N786" s="16" t="s">
        <v>23</v>
      </c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148852.78000000003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6"/>
    </row>
    <row r="787" spans="1:69" ht="16.8" customHeight="1" x14ac:dyDescent="0.35">
      <c r="A787" s="15" t="s">
        <v>23</v>
      </c>
      <c r="B787" s="15"/>
      <c r="C787" s="15" t="s">
        <v>122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148852.78000000003</v>
      </c>
      <c r="AA787" s="15" t="s">
        <v>23</v>
      </c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 t="s">
        <v>23</v>
      </c>
      <c r="AR787" s="14"/>
      <c r="AS787" s="18"/>
      <c r="AT787" s="16">
        <v>0</v>
      </c>
      <c r="AU787" s="18">
        <f t="shared" si="260"/>
        <v>0</v>
      </c>
      <c r="AV787" s="15" t="s">
        <v>23</v>
      </c>
      <c r="AX787" s="14"/>
      <c r="AY787" s="18"/>
      <c r="AZ787" s="16">
        <v>0</v>
      </c>
      <c r="BA787" s="18">
        <f t="shared" si="261"/>
        <v>0</v>
      </c>
      <c r="BB787" s="15" t="s">
        <v>23</v>
      </c>
      <c r="BD787" s="14"/>
      <c r="BE787" s="18"/>
      <c r="BF787" s="16">
        <v>0</v>
      </c>
      <c r="BG787" s="18">
        <f t="shared" si="262"/>
        <v>0</v>
      </c>
      <c r="BH787" s="15" t="s">
        <v>23</v>
      </c>
      <c r="BJ787" s="86"/>
      <c r="BK787" s="86"/>
      <c r="BL787" s="24"/>
      <c r="BM787" s="24"/>
      <c r="BN787" s="24"/>
      <c r="BO787" s="24"/>
      <c r="BP787" s="24"/>
      <c r="BQ787" s="126"/>
    </row>
    <row r="788" spans="1:69" ht="16.8" customHeight="1" x14ac:dyDescent="0.35">
      <c r="A788" s="15"/>
      <c r="B788" s="15"/>
      <c r="C788" s="15" t="s">
        <v>23</v>
      </c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123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 t="s">
        <v>23</v>
      </c>
      <c r="W788" s="14"/>
      <c r="X788" s="18">
        <v>0</v>
      </c>
      <c r="Y788" s="16">
        <v>0</v>
      </c>
      <c r="Z788" s="18">
        <f t="shared" si="258"/>
        <v>148852.78000000003</v>
      </c>
      <c r="AA788" s="15" t="s">
        <v>23</v>
      </c>
      <c r="AB788" s="24"/>
      <c r="AC788" s="15" t="str">
        <f>C788</f>
        <v/>
      </c>
      <c r="AD788" s="25"/>
      <c r="AE788" s="62">
        <f>G788</f>
        <v>0</v>
      </c>
      <c r="AF788" s="63">
        <f>AE788+AF727</f>
        <v>0</v>
      </c>
      <c r="AG788" s="25"/>
      <c r="AH788" s="24" t="s">
        <v>119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 t="s">
        <v>23</v>
      </c>
      <c r="AR788" s="14"/>
      <c r="AS788" s="18"/>
      <c r="AT788" s="16">
        <v>0</v>
      </c>
      <c r="AU788" s="18">
        <f t="shared" si="260"/>
        <v>0</v>
      </c>
      <c r="AV788" s="16" t="s">
        <v>23</v>
      </c>
      <c r="AX788" s="14"/>
      <c r="AY788" s="18"/>
      <c r="AZ788" s="16">
        <v>0</v>
      </c>
      <c r="BA788" s="18">
        <f t="shared" si="261"/>
        <v>0</v>
      </c>
      <c r="BB788" s="15" t="s">
        <v>23</v>
      </c>
      <c r="BD788" s="14"/>
      <c r="BE788" s="18"/>
      <c r="BF788" s="16">
        <v>0</v>
      </c>
      <c r="BG788" s="18">
        <f t="shared" si="262"/>
        <v>0</v>
      </c>
      <c r="BH788" s="15" t="s">
        <v>23</v>
      </c>
      <c r="BJ788" s="86"/>
      <c r="BK788" s="86"/>
      <c r="BL788" s="24"/>
      <c r="BM788" s="24"/>
      <c r="BN788" s="24"/>
      <c r="BO788" s="24"/>
      <c r="BP788" s="24"/>
      <c r="BQ788" s="126"/>
    </row>
    <row r="789" spans="1:69" ht="16.8" customHeight="1" x14ac:dyDescent="0.35">
      <c r="A789" s="15"/>
      <c r="B789" s="15"/>
      <c r="C789" s="64" t="s">
        <v>150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 t="s">
        <v>23</v>
      </c>
      <c r="K789" s="6" t="s">
        <v>124</v>
      </c>
      <c r="L789" s="3">
        <f>L788-M788</f>
        <v>167615.72000000003</v>
      </c>
      <c r="M789" s="16"/>
      <c r="N789" s="16"/>
      <c r="O789" s="16" t="s">
        <v>23</v>
      </c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148852.78000000003</v>
      </c>
      <c r="AA789" s="15" t="s">
        <v>23</v>
      </c>
      <c r="AB789" s="24"/>
      <c r="AC789" s="71" t="s">
        <v>199</v>
      </c>
      <c r="AD789" s="65"/>
      <c r="AE789" s="65">
        <v>0</v>
      </c>
      <c r="AF789" s="63">
        <f>SUM(AF741:AF788)</f>
        <v>44016.97</v>
      </c>
      <c r="AG789" s="25"/>
      <c r="AH789" s="24" t="s">
        <v>125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 t="s">
        <v>23</v>
      </c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6"/>
    </row>
    <row r="790" spans="1:69" ht="16.8" customHeight="1" x14ac:dyDescent="0.35">
      <c r="A790" s="15"/>
      <c r="B790" s="15"/>
      <c r="C790" s="64" t="s">
        <v>152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36</v>
      </c>
      <c r="L790" s="55">
        <f>D791+E791+A791+B791+B738</f>
        <v>167615.71999999997</v>
      </c>
      <c r="M790" s="16"/>
      <c r="N790" s="16"/>
      <c r="O790" s="56" t="s">
        <v>23</v>
      </c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148852.78000000003</v>
      </c>
      <c r="AA790" s="15" t="s">
        <v>23</v>
      </c>
      <c r="AB790" s="24"/>
      <c r="AC790" s="71" t="s">
        <v>170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6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127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128</v>
      </c>
      <c r="L791" s="3">
        <f>L789-L790</f>
        <v>0</v>
      </c>
      <c r="M791" s="27" t="s">
        <v>171</v>
      </c>
      <c r="N791" s="27">
        <f>O791-L790</f>
        <v>13918.890000000072</v>
      </c>
      <c r="O791" s="44">
        <f>Z791+AU791+N767+SUM(L770:L781)+SUM(N771:N781)+L785-D737-D740-D736+E738</f>
        <v>181534.61000000004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148852.78000000003</v>
      </c>
      <c r="AA791" s="57"/>
      <c r="AB791" s="60"/>
      <c r="AC791" s="60" t="s">
        <v>129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172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200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/>
      <c r="B794" s="2" t="s">
        <v>23</v>
      </c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4" t="s">
        <v>25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V794" s="7" t="s">
        <v>23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130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173</v>
      </c>
      <c r="BK794" s="21" t="s">
        <v>0</v>
      </c>
      <c r="BL794" s="8" t="s">
        <v>35</v>
      </c>
      <c r="BM794" s="8" t="s">
        <v>0</v>
      </c>
      <c r="BN794" s="8" t="s">
        <v>41</v>
      </c>
      <c r="BO794" s="8" t="s">
        <v>174</v>
      </c>
      <c r="BP794" s="8" t="s">
        <v>0</v>
      </c>
      <c r="BQ794" s="9" t="s">
        <v>175</v>
      </c>
    </row>
    <row r="795" spans="1:69" ht="16.8" customHeight="1" x14ac:dyDescent="0.35">
      <c r="A795" s="14">
        <v>45309</v>
      </c>
      <c r="B795" s="15" t="s">
        <v>176</v>
      </c>
      <c r="C795" s="15" t="s">
        <v>177</v>
      </c>
      <c r="D795" s="16">
        <v>39364.519999999997</v>
      </c>
      <c r="E795" s="16">
        <v>600</v>
      </c>
      <c r="F795" s="16"/>
      <c r="G795" s="16"/>
      <c r="H795" s="105"/>
      <c r="I795" s="4"/>
      <c r="J795" s="14">
        <f>A795</f>
        <v>45309</v>
      </c>
      <c r="K795" s="17" t="s">
        <v>25</v>
      </c>
      <c r="L795" s="16">
        <f>D798+D801+D799+D802</f>
        <v>6040.79</v>
      </c>
      <c r="M795" s="16"/>
      <c r="N795" s="82">
        <f>L795+L796-M796</f>
        <v>6040.79</v>
      </c>
      <c r="O795" s="80" t="e">
        <f>D798+D801+D799-E799-E798+O734</f>
        <v>#VALUE!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148852.78000000003</v>
      </c>
      <c r="AA795" s="15"/>
      <c r="AB795" s="19">
        <f>A795</f>
        <v>45309</v>
      </c>
      <c r="AC795" s="12" t="s">
        <v>26</v>
      </c>
      <c r="AD795" s="11">
        <f>N795</f>
        <v>6040.79</v>
      </c>
      <c r="AE795" s="11"/>
      <c r="AF795" s="20"/>
      <c r="AG795" s="20"/>
      <c r="AH795" s="21" t="s">
        <v>27</v>
      </c>
      <c r="AI795" s="22" t="s">
        <v>28</v>
      </c>
      <c r="AJ795" s="23" t="s">
        <v>29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178</v>
      </c>
      <c r="BM795" s="88">
        <f>BK795</f>
        <v>45309</v>
      </c>
      <c r="BN795" s="24" t="s">
        <v>178</v>
      </c>
      <c r="BO795" s="24"/>
      <c r="BP795" s="88">
        <f>BK795</f>
        <v>45309</v>
      </c>
      <c r="BQ795" s="126"/>
    </row>
    <row r="796" spans="1:69" ht="16.8" customHeight="1" x14ac:dyDescent="0.35">
      <c r="A796" s="15"/>
      <c r="B796" s="15"/>
      <c r="C796" s="15" t="s">
        <v>179</v>
      </c>
      <c r="D796" s="16">
        <v>0</v>
      </c>
      <c r="E796" s="16"/>
      <c r="F796" s="16"/>
      <c r="G796" s="16"/>
      <c r="H796" s="105" t="s">
        <v>35</v>
      </c>
      <c r="I796" s="4"/>
      <c r="J796" s="14"/>
      <c r="K796" s="17" t="s">
        <v>31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148852.78000000003</v>
      </c>
      <c r="AA796" s="15"/>
      <c r="AB796" s="24"/>
      <c r="AC796" s="24" t="s">
        <v>32</v>
      </c>
      <c r="AD796" s="25"/>
      <c r="AE796" s="25"/>
      <c r="AF796" s="25"/>
      <c r="AG796" s="25"/>
      <c r="AH796" s="12" t="s">
        <v>33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 t="s">
        <v>23</v>
      </c>
      <c r="BL796" s="24">
        <v>0</v>
      </c>
      <c r="BM796" s="91" t="s">
        <v>23</v>
      </c>
      <c r="BN796" s="24">
        <v>0</v>
      </c>
      <c r="BO796" s="24">
        <v>0</v>
      </c>
      <c r="BP796" s="91" t="s">
        <v>23</v>
      </c>
      <c r="BQ796" s="126"/>
    </row>
    <row r="797" spans="1:69" ht="16.8" customHeight="1" x14ac:dyDescent="0.35">
      <c r="A797" s="15"/>
      <c r="B797" s="15"/>
      <c r="C797" s="15" t="s">
        <v>180</v>
      </c>
      <c r="D797" s="16">
        <v>14701.81</v>
      </c>
      <c r="E797" s="16">
        <v>2187.5</v>
      </c>
      <c r="F797" s="16" t="s">
        <v>23</v>
      </c>
      <c r="G797" s="16"/>
      <c r="H797" s="105">
        <f>D798+H736</f>
        <v>13282.419999999998</v>
      </c>
      <c r="I797" s="4"/>
      <c r="J797" s="14"/>
      <c r="K797" s="17" t="s">
        <v>36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148852.78000000003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 t="s">
        <v>23</v>
      </c>
      <c r="BL797" s="24">
        <v>0</v>
      </c>
      <c r="BM797" s="91" t="s">
        <v>23</v>
      </c>
      <c r="BN797" s="24">
        <v>0</v>
      </c>
      <c r="BO797" s="24">
        <v>0</v>
      </c>
      <c r="BP797" s="91" t="s">
        <v>23</v>
      </c>
      <c r="BQ797" s="126"/>
    </row>
    <row r="798" spans="1:69" ht="16.8" customHeight="1" x14ac:dyDescent="0.35">
      <c r="A798" s="15"/>
      <c r="B798" s="15">
        <v>0</v>
      </c>
      <c r="C798" s="15" t="s">
        <v>181</v>
      </c>
      <c r="D798" s="16">
        <v>3874.84</v>
      </c>
      <c r="E798" s="16"/>
      <c r="F798" s="16"/>
      <c r="G798" s="16"/>
      <c r="H798" s="105" t="s">
        <v>41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148852.78000000003</v>
      </c>
      <c r="AA798" s="15"/>
      <c r="AB798" s="24"/>
      <c r="AC798" s="24"/>
      <c r="AD798" s="25"/>
      <c r="AE798" s="25"/>
      <c r="AF798" s="25"/>
      <c r="AG798" s="25"/>
      <c r="AH798" s="17" t="s">
        <v>23</v>
      </c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 t="s">
        <v>23</v>
      </c>
      <c r="BL798" s="24">
        <v>0</v>
      </c>
      <c r="BM798" s="91" t="s">
        <v>23</v>
      </c>
      <c r="BN798" s="24">
        <v>0</v>
      </c>
      <c r="BO798" s="24">
        <v>0</v>
      </c>
      <c r="BP798" s="91" t="s">
        <v>23</v>
      </c>
      <c r="BQ798" s="126"/>
    </row>
    <row r="799" spans="1:69" ht="16.8" customHeight="1" x14ac:dyDescent="0.35">
      <c r="A799" s="15"/>
      <c r="B799" s="16">
        <f>B798+B738</f>
        <v>811.27</v>
      </c>
      <c r="C799" s="15" t="s">
        <v>182</v>
      </c>
      <c r="D799" s="16">
        <v>2031.21</v>
      </c>
      <c r="E799" s="16">
        <v>0</v>
      </c>
      <c r="F799" s="16"/>
      <c r="G799" s="16"/>
      <c r="H799" s="105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148852.78000000003</v>
      </c>
      <c r="AA799" s="15"/>
      <c r="AB799" s="24"/>
      <c r="AC799" s="17" t="s">
        <v>23</v>
      </c>
      <c r="AD799" s="25"/>
      <c r="AE799" s="25" t="s">
        <v>23</v>
      </c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 t="s">
        <v>23</v>
      </c>
      <c r="BL799" s="24">
        <v>0</v>
      </c>
      <c r="BM799" s="91" t="s">
        <v>23</v>
      </c>
      <c r="BN799" s="24">
        <v>0</v>
      </c>
      <c r="BO799" s="24"/>
      <c r="BP799" s="24"/>
      <c r="BQ799" s="126"/>
    </row>
    <row r="800" spans="1:69" ht="16.8" customHeight="1" x14ac:dyDescent="0.35">
      <c r="A800" s="15"/>
      <c r="B800" s="15"/>
      <c r="C800" s="15" t="s">
        <v>183</v>
      </c>
      <c r="D800" s="16">
        <v>530</v>
      </c>
      <c r="E800" s="16">
        <v>0</v>
      </c>
      <c r="F800" s="16"/>
      <c r="G800" s="16"/>
      <c r="H800" s="105" t="s">
        <v>45</v>
      </c>
      <c r="I800" s="77" t="s">
        <v>184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148852.78000000003</v>
      </c>
      <c r="AA800" s="15"/>
      <c r="AB800" s="24"/>
      <c r="AC800" s="17" t="s">
        <v>23</v>
      </c>
      <c r="AD800" s="25"/>
      <c r="AE800" s="25" t="s">
        <v>23</v>
      </c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 t="s">
        <v>23</v>
      </c>
      <c r="BL800" s="24">
        <v>0</v>
      </c>
      <c r="BM800" s="91" t="s">
        <v>23</v>
      </c>
      <c r="BN800" s="24">
        <v>0</v>
      </c>
      <c r="BO800" s="24"/>
      <c r="BP800" s="24"/>
      <c r="BQ800" s="126"/>
    </row>
    <row r="801" spans="1:69" ht="16.8" customHeight="1" x14ac:dyDescent="0.35">
      <c r="A801" s="15"/>
      <c r="B801" s="15" t="s">
        <v>43</v>
      </c>
      <c r="C801" s="15" t="s">
        <v>185</v>
      </c>
      <c r="D801" s="16">
        <v>0</v>
      </c>
      <c r="E801" s="16"/>
      <c r="F801" s="16"/>
      <c r="G801" s="16"/>
      <c r="H801" s="105">
        <f>D801+H740</f>
        <v>23.73</v>
      </c>
      <c r="I801" s="78">
        <f>D798+D799-E799+D801</f>
        <v>5906.05</v>
      </c>
      <c r="J801" s="14"/>
      <c r="K801" s="15" t="s">
        <v>46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148852.78000000003</v>
      </c>
      <c r="AA801" s="15"/>
      <c r="AB801" s="24"/>
      <c r="AC801" s="17" t="s">
        <v>23</v>
      </c>
      <c r="AD801" s="25"/>
      <c r="AE801" s="25" t="s">
        <v>23</v>
      </c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 t="s">
        <v>23</v>
      </c>
      <c r="BL801" s="24">
        <v>0</v>
      </c>
      <c r="BM801" s="91" t="s">
        <v>23</v>
      </c>
      <c r="BN801" s="24">
        <v>0</v>
      </c>
      <c r="BO801" s="24"/>
      <c r="BP801" s="24"/>
      <c r="BQ801" s="126"/>
    </row>
    <row r="802" spans="1:69" ht="16.8" customHeight="1" x14ac:dyDescent="0.35">
      <c r="A802" s="15"/>
      <c r="B802" s="15"/>
      <c r="C802" s="15" t="s">
        <v>186</v>
      </c>
      <c r="D802" s="16">
        <v>134.74</v>
      </c>
      <c r="E802" s="16"/>
      <c r="F802" s="16"/>
      <c r="G802" s="16">
        <v>0</v>
      </c>
      <c r="H802" s="105" t="s">
        <v>50</v>
      </c>
      <c r="I802" s="4"/>
      <c r="J802" s="14"/>
      <c r="K802" s="15" t="s">
        <v>48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148852.78000000003</v>
      </c>
      <c r="AA802" s="15" t="s">
        <v>23</v>
      </c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 t="s">
        <v>23</v>
      </c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 t="s">
        <v>23</v>
      </c>
      <c r="AR802" s="14"/>
      <c r="AS802" s="18"/>
      <c r="AT802" s="16">
        <v>0</v>
      </c>
      <c r="AU802" s="18">
        <f t="shared" si="266"/>
        <v>0</v>
      </c>
      <c r="AV802" s="15" t="s">
        <v>23</v>
      </c>
      <c r="AX802" s="14"/>
      <c r="AY802" s="18"/>
      <c r="AZ802" s="16">
        <v>0</v>
      </c>
      <c r="BA802" s="18">
        <f t="shared" si="267"/>
        <v>0</v>
      </c>
      <c r="BB802" s="15" t="s">
        <v>23</v>
      </c>
      <c r="BD802" s="14"/>
      <c r="BE802" s="18"/>
      <c r="BF802" s="16">
        <v>0</v>
      </c>
      <c r="BG802" s="18">
        <f t="shared" si="268"/>
        <v>0</v>
      </c>
      <c r="BH802" s="15" t="s">
        <v>23</v>
      </c>
      <c r="BJ802" s="86">
        <v>0</v>
      </c>
      <c r="BK802" s="90" t="s">
        <v>23</v>
      </c>
      <c r="BL802" s="24">
        <v>0</v>
      </c>
      <c r="BM802" s="91" t="s">
        <v>23</v>
      </c>
      <c r="BN802" s="24">
        <v>0</v>
      </c>
      <c r="BO802" s="24"/>
      <c r="BP802" s="24"/>
      <c r="BQ802" s="126"/>
    </row>
    <row r="803" spans="1:69" ht="16.8" customHeight="1" x14ac:dyDescent="0.35">
      <c r="A803" s="15"/>
      <c r="B803" s="15"/>
      <c r="C803" s="15" t="s">
        <v>187</v>
      </c>
      <c r="D803" s="16"/>
      <c r="E803" s="16"/>
      <c r="F803" s="16"/>
      <c r="G803" s="16">
        <v>0</v>
      </c>
      <c r="H803" s="105">
        <f>D802+H742</f>
        <v>1332.41</v>
      </c>
      <c r="I803" s="4"/>
      <c r="J803" s="14"/>
      <c r="K803" s="15" t="s">
        <v>51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148852.78000000003</v>
      </c>
      <c r="AA803" s="15" t="s">
        <v>23</v>
      </c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 t="s">
        <v>23</v>
      </c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 t="s">
        <v>23</v>
      </c>
      <c r="AR803" s="14"/>
      <c r="AS803" s="18">
        <v>0</v>
      </c>
      <c r="AT803" s="16">
        <v>0</v>
      </c>
      <c r="AU803" s="18">
        <f t="shared" si="266"/>
        <v>0</v>
      </c>
      <c r="AV803" s="15" t="s">
        <v>23</v>
      </c>
      <c r="AX803" s="14"/>
      <c r="AY803" s="18">
        <v>0</v>
      </c>
      <c r="AZ803" s="16">
        <v>0</v>
      </c>
      <c r="BA803" s="18">
        <f t="shared" si="267"/>
        <v>0</v>
      </c>
      <c r="BB803" s="15" t="s">
        <v>23</v>
      </c>
      <c r="BD803" s="14"/>
      <c r="BE803" s="18">
        <v>0</v>
      </c>
      <c r="BF803" s="16">
        <v>0</v>
      </c>
      <c r="BG803" s="18">
        <f t="shared" si="268"/>
        <v>0</v>
      </c>
      <c r="BH803" s="15" t="s">
        <v>23</v>
      </c>
      <c r="BJ803" s="86">
        <v>0</v>
      </c>
      <c r="BK803" s="90" t="s">
        <v>23</v>
      </c>
      <c r="BL803" s="24">
        <v>0</v>
      </c>
      <c r="BM803" s="91" t="s">
        <v>23</v>
      </c>
      <c r="BN803" s="24">
        <v>0</v>
      </c>
      <c r="BO803" s="24"/>
      <c r="BP803" s="24"/>
      <c r="BQ803" s="126"/>
    </row>
    <row r="804" spans="1:69" ht="16.8" customHeight="1" x14ac:dyDescent="0.35">
      <c r="A804" s="15"/>
      <c r="B804" s="15"/>
      <c r="C804" s="15" t="s">
        <v>188</v>
      </c>
      <c r="D804" s="16"/>
      <c r="E804" s="16"/>
      <c r="F804" s="16"/>
      <c r="G804" s="16">
        <v>0</v>
      </c>
      <c r="H804" s="105" t="s">
        <v>23</v>
      </c>
      <c r="I804" s="4"/>
      <c r="J804" s="14"/>
      <c r="K804" s="15" t="s">
        <v>53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148852.78000000003</v>
      </c>
      <c r="AA804" s="15" t="s">
        <v>23</v>
      </c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 t="s">
        <v>23</v>
      </c>
      <c r="AR804" s="14"/>
      <c r="AS804" s="18"/>
      <c r="AT804" s="16">
        <v>0</v>
      </c>
      <c r="AU804" s="18">
        <f t="shared" si="266"/>
        <v>0</v>
      </c>
      <c r="AV804" s="15" t="s">
        <v>23</v>
      </c>
      <c r="AX804" s="14"/>
      <c r="AY804" s="18"/>
      <c r="AZ804" s="16">
        <v>0</v>
      </c>
      <c r="BA804" s="18">
        <f t="shared" si="267"/>
        <v>0</v>
      </c>
      <c r="BB804" s="15" t="s">
        <v>23</v>
      </c>
      <c r="BD804" s="14"/>
      <c r="BE804" s="18"/>
      <c r="BF804" s="16">
        <v>0</v>
      </c>
      <c r="BG804" s="18">
        <f t="shared" si="268"/>
        <v>0</v>
      </c>
      <c r="BH804" s="15" t="s">
        <v>23</v>
      </c>
      <c r="BJ804" s="86">
        <v>0</v>
      </c>
      <c r="BK804" s="90" t="s">
        <v>23</v>
      </c>
      <c r="BL804" s="24">
        <v>0</v>
      </c>
      <c r="BM804" s="24"/>
      <c r="BN804" s="24"/>
      <c r="BO804" s="24"/>
      <c r="BP804" s="24"/>
      <c r="BQ804" s="126"/>
    </row>
    <row r="805" spans="1:69" ht="16.8" customHeight="1" x14ac:dyDescent="0.35">
      <c r="A805" s="15"/>
      <c r="B805" s="15"/>
      <c r="C805" s="15" t="s">
        <v>189</v>
      </c>
      <c r="D805" s="16"/>
      <c r="E805" s="16"/>
      <c r="F805" s="16"/>
      <c r="G805" s="16">
        <v>0</v>
      </c>
      <c r="H805" s="105" t="s">
        <v>23</v>
      </c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148852.78000000003</v>
      </c>
      <c r="AA805" s="15" t="s">
        <v>23</v>
      </c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 t="s">
        <v>23</v>
      </c>
      <c r="AR805" s="14"/>
      <c r="AS805" s="18"/>
      <c r="AT805" s="16">
        <v>0</v>
      </c>
      <c r="AU805" s="18">
        <f t="shared" si="266"/>
        <v>0</v>
      </c>
      <c r="AV805" s="15" t="s">
        <v>23</v>
      </c>
      <c r="AX805" s="14"/>
      <c r="AY805" s="18"/>
      <c r="AZ805" s="16">
        <v>0</v>
      </c>
      <c r="BA805" s="18">
        <f t="shared" si="267"/>
        <v>0</v>
      </c>
      <c r="BB805" s="15" t="s">
        <v>23</v>
      </c>
      <c r="BD805" s="14"/>
      <c r="BE805" s="18"/>
      <c r="BF805" s="16">
        <v>0</v>
      </c>
      <c r="BG805" s="18">
        <f t="shared" si="268"/>
        <v>0</v>
      </c>
      <c r="BH805" s="15" t="s">
        <v>23</v>
      </c>
      <c r="BJ805" s="86">
        <v>0</v>
      </c>
      <c r="BK805" s="90" t="s">
        <v>23</v>
      </c>
      <c r="BL805" s="24" t="s">
        <v>23</v>
      </c>
      <c r="BM805" s="24"/>
      <c r="BN805" s="24"/>
      <c r="BO805" s="24"/>
      <c r="BP805" s="24"/>
      <c r="BQ805" s="126"/>
    </row>
    <row r="806" spans="1:69" ht="16.8" customHeight="1" x14ac:dyDescent="0.35">
      <c r="A806" s="15"/>
      <c r="B806" s="15"/>
      <c r="C806" s="15" t="s">
        <v>190</v>
      </c>
      <c r="D806" s="16"/>
      <c r="E806" s="16"/>
      <c r="F806" s="16"/>
      <c r="G806" s="16">
        <v>0</v>
      </c>
      <c r="H806" s="16" t="s">
        <v>23</v>
      </c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148852.78000000003</v>
      </c>
      <c r="AA806" s="15" t="s">
        <v>23</v>
      </c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 t="s">
        <v>23</v>
      </c>
      <c r="AR806" s="14"/>
      <c r="AS806" s="18"/>
      <c r="AT806" s="16">
        <v>0</v>
      </c>
      <c r="AU806" s="18">
        <f t="shared" si="266"/>
        <v>0</v>
      </c>
      <c r="AV806" s="15" t="s">
        <v>23</v>
      </c>
      <c r="AX806" s="14"/>
      <c r="AY806" s="18"/>
      <c r="AZ806" s="16">
        <v>0</v>
      </c>
      <c r="BA806" s="18">
        <f t="shared" si="267"/>
        <v>0</v>
      </c>
      <c r="BB806" s="15" t="s">
        <v>23</v>
      </c>
      <c r="BD806" s="14"/>
      <c r="BE806" s="18"/>
      <c r="BF806" s="16">
        <v>0</v>
      </c>
      <c r="BG806" s="18">
        <f t="shared" si="268"/>
        <v>0</v>
      </c>
      <c r="BH806" s="15" t="s">
        <v>23</v>
      </c>
      <c r="BJ806" s="86">
        <v>0</v>
      </c>
      <c r="BK806" s="90" t="s">
        <v>23</v>
      </c>
      <c r="BL806" s="24"/>
      <c r="BM806" s="24"/>
      <c r="BN806" s="24"/>
      <c r="BO806" s="24"/>
      <c r="BP806" s="24"/>
      <c r="BQ806" s="126"/>
    </row>
    <row r="807" spans="1:69" ht="16.8" customHeight="1" x14ac:dyDescent="0.35">
      <c r="A807" s="15"/>
      <c r="B807" s="15"/>
      <c r="C807" s="15" t="s">
        <v>56</v>
      </c>
      <c r="D807" s="16">
        <f>SUM(G799:G806)+E802+E803+E804+E805+E806</f>
        <v>0</v>
      </c>
      <c r="E807" s="16"/>
      <c r="F807" s="16"/>
      <c r="G807" s="16"/>
      <c r="H807" s="16" t="s">
        <v>23</v>
      </c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 t="s">
        <v>23</v>
      </c>
      <c r="W807" s="14"/>
      <c r="X807" s="18"/>
      <c r="Y807" s="16">
        <v>0</v>
      </c>
      <c r="Z807" s="18">
        <f t="shared" si="264"/>
        <v>148852.78000000003</v>
      </c>
      <c r="AA807" s="15" t="s">
        <v>23</v>
      </c>
      <c r="AB807" s="24"/>
      <c r="AC807" s="15" t="s">
        <v>23</v>
      </c>
      <c r="AD807" s="25"/>
      <c r="AE807" s="62" t="s">
        <v>23</v>
      </c>
      <c r="AF807" s="63" t="s">
        <v>23</v>
      </c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 t="s">
        <v>23</v>
      </c>
      <c r="AR807" s="14"/>
      <c r="AS807" s="18"/>
      <c r="AT807" s="16">
        <v>0</v>
      </c>
      <c r="AU807" s="18">
        <f t="shared" si="266"/>
        <v>0</v>
      </c>
      <c r="AV807" s="15" t="s">
        <v>23</v>
      </c>
      <c r="AX807" s="14"/>
      <c r="AY807" s="18"/>
      <c r="AZ807" s="16">
        <v>0</v>
      </c>
      <c r="BA807" s="18">
        <f t="shared" si="267"/>
        <v>0</v>
      </c>
      <c r="BB807" s="15" t="s">
        <v>23</v>
      </c>
      <c r="BD807" s="14"/>
      <c r="BE807" s="18"/>
      <c r="BF807" s="16">
        <v>0</v>
      </c>
      <c r="BG807" s="18">
        <f t="shared" si="268"/>
        <v>0</v>
      </c>
      <c r="BH807" s="15" t="s">
        <v>23</v>
      </c>
      <c r="BJ807" s="86">
        <v>0</v>
      </c>
      <c r="BK807" s="90" t="s">
        <v>23</v>
      </c>
      <c r="BL807" s="24" t="s">
        <v>23</v>
      </c>
      <c r="BM807" s="24"/>
      <c r="BN807" s="24"/>
      <c r="BO807" s="24"/>
      <c r="BP807" s="24"/>
      <c r="BQ807" s="126"/>
    </row>
    <row r="808" spans="1:69" ht="16.8" customHeight="1" x14ac:dyDescent="0.35">
      <c r="A808" s="15"/>
      <c r="B808" s="15"/>
      <c r="C808" s="15" t="s">
        <v>57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191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 t="s">
        <v>23</v>
      </c>
      <c r="W808" s="14"/>
      <c r="X808" s="18"/>
      <c r="Y808" s="16">
        <v>0</v>
      </c>
      <c r="Z808" s="18">
        <f t="shared" si="264"/>
        <v>148852.78000000003</v>
      </c>
      <c r="AA808" s="15" t="str">
        <f>C808</f>
        <v>Sinistro</v>
      </c>
      <c r="AB808" s="24"/>
      <c r="AC808" s="15" t="s">
        <v>23</v>
      </c>
      <c r="AD808" s="25"/>
      <c r="AE808" s="62" t="s">
        <v>23</v>
      </c>
      <c r="AF808" s="63" t="s">
        <v>23</v>
      </c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 t="s">
        <v>23</v>
      </c>
      <c r="AR808" s="14"/>
      <c r="AS808" s="18"/>
      <c r="AT808" s="16">
        <v>0</v>
      </c>
      <c r="AU808" s="18">
        <f t="shared" si="266"/>
        <v>0</v>
      </c>
      <c r="AV808" s="15" t="s">
        <v>23</v>
      </c>
      <c r="AX808" s="14"/>
      <c r="AY808" s="18"/>
      <c r="AZ808" s="16">
        <v>0</v>
      </c>
      <c r="BA808" s="18">
        <f t="shared" si="267"/>
        <v>0</v>
      </c>
      <c r="BB808" s="15" t="s">
        <v>23</v>
      </c>
      <c r="BD808" s="14"/>
      <c r="BE808" s="18"/>
      <c r="BF808" s="16">
        <v>0</v>
      </c>
      <c r="BG808" s="18">
        <f t="shared" si="268"/>
        <v>0</v>
      </c>
      <c r="BH808" s="15" t="s">
        <v>23</v>
      </c>
      <c r="BJ808" s="86">
        <v>0</v>
      </c>
      <c r="BK808" s="90" t="s">
        <v>23</v>
      </c>
      <c r="BL808" s="24"/>
      <c r="BM808" s="24"/>
      <c r="BN808" s="24"/>
      <c r="BO808" s="24"/>
      <c r="BP808" s="24"/>
      <c r="BQ808" s="126"/>
    </row>
    <row r="809" spans="1:69" ht="16.8" customHeight="1" x14ac:dyDescent="0.35">
      <c r="A809" s="15"/>
      <c r="B809" s="15"/>
      <c r="C809" s="15" t="s">
        <v>58</v>
      </c>
      <c r="D809" s="16">
        <f>E808+G808</f>
        <v>0</v>
      </c>
      <c r="E809" s="16"/>
      <c r="F809" s="16"/>
      <c r="G809" s="16"/>
      <c r="H809" s="16" t="s">
        <v>23</v>
      </c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 t="s">
        <v>23</v>
      </c>
      <c r="W809" s="14"/>
      <c r="X809" s="18"/>
      <c r="Y809" s="16">
        <v>0</v>
      </c>
      <c r="Z809" s="18">
        <f t="shared" si="264"/>
        <v>148852.78000000003</v>
      </c>
      <c r="AA809" s="15" t="s">
        <v>23</v>
      </c>
      <c r="AB809" s="24"/>
      <c r="AC809" s="64" t="s">
        <v>146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 t="s">
        <v>23</v>
      </c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 t="s">
        <v>23</v>
      </c>
      <c r="AR809" s="14"/>
      <c r="AS809" s="18"/>
      <c r="AT809" s="16">
        <v>0</v>
      </c>
      <c r="AU809" s="18">
        <f t="shared" si="266"/>
        <v>0</v>
      </c>
      <c r="AV809" s="15" t="s">
        <v>23</v>
      </c>
      <c r="AX809" s="14"/>
      <c r="AY809" s="18"/>
      <c r="AZ809" s="16">
        <v>0</v>
      </c>
      <c r="BA809" s="18">
        <f t="shared" si="267"/>
        <v>0</v>
      </c>
      <c r="BB809" s="15" t="s">
        <v>23</v>
      </c>
      <c r="BD809" s="14"/>
      <c r="BE809" s="18"/>
      <c r="BF809" s="16">
        <v>0</v>
      </c>
      <c r="BG809" s="18">
        <f t="shared" si="268"/>
        <v>0</v>
      </c>
      <c r="BH809" s="15" t="s">
        <v>23</v>
      </c>
      <c r="BJ809" s="86"/>
      <c r="BK809" s="86"/>
      <c r="BL809" s="24" t="s">
        <v>23</v>
      </c>
      <c r="BM809" s="24"/>
      <c r="BN809" s="24"/>
      <c r="BO809" s="24"/>
      <c r="BP809" s="24"/>
      <c r="BQ809" s="126"/>
    </row>
    <row r="810" spans="1:69" ht="16.8" customHeight="1" x14ac:dyDescent="0.35">
      <c r="A810" s="15"/>
      <c r="B810" s="15"/>
      <c r="C810" s="15" t="s">
        <v>59</v>
      </c>
      <c r="D810" s="16" t="s">
        <v>23</v>
      </c>
      <c r="E810" s="16"/>
      <c r="F810" s="16"/>
      <c r="G810" s="16">
        <v>0</v>
      </c>
      <c r="H810" s="16" t="s">
        <v>23</v>
      </c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148852.78000000003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 t="s">
        <v>23</v>
      </c>
      <c r="BM810" s="24"/>
      <c r="BN810" s="24"/>
      <c r="BO810" s="24"/>
      <c r="BP810" s="24"/>
      <c r="BQ810" s="126"/>
    </row>
    <row r="811" spans="1:69" ht="16.8" customHeight="1" x14ac:dyDescent="0.35">
      <c r="A811" s="15"/>
      <c r="B811" s="15"/>
      <c r="C811" s="15" t="s">
        <v>147</v>
      </c>
      <c r="D811" s="16"/>
      <c r="E811" s="16"/>
      <c r="F811" s="16"/>
      <c r="G811" s="16">
        <v>0</v>
      </c>
      <c r="H811" s="16" t="s">
        <v>23</v>
      </c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148852.78000000003</v>
      </c>
      <c r="AA811" s="15" t="s">
        <v>23</v>
      </c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 t="s">
        <v>23</v>
      </c>
      <c r="AR811" s="14"/>
      <c r="AS811" s="18"/>
      <c r="AT811" s="16">
        <v>0</v>
      </c>
      <c r="AU811" s="18">
        <f t="shared" si="266"/>
        <v>0</v>
      </c>
      <c r="AV811" s="15" t="s">
        <v>23</v>
      </c>
      <c r="AX811" s="14"/>
      <c r="AY811" s="18"/>
      <c r="AZ811" s="16">
        <v>0</v>
      </c>
      <c r="BA811" s="18">
        <f t="shared" si="267"/>
        <v>0</v>
      </c>
      <c r="BB811" s="15" t="s">
        <v>23</v>
      </c>
      <c r="BD811" s="14"/>
      <c r="BE811" s="18"/>
      <c r="BF811" s="16">
        <v>0</v>
      </c>
      <c r="BG811" s="18">
        <f t="shared" si="268"/>
        <v>0</v>
      </c>
      <c r="BH811" s="15" t="s">
        <v>23</v>
      </c>
      <c r="BJ811" s="86"/>
      <c r="BK811" s="86"/>
      <c r="BL811" s="24" t="s">
        <v>23</v>
      </c>
      <c r="BM811" s="24"/>
      <c r="BN811" s="24"/>
      <c r="BO811" s="24"/>
      <c r="BP811" s="24"/>
      <c r="BQ811" s="126"/>
    </row>
    <row r="812" spans="1:69" ht="16.8" customHeight="1" x14ac:dyDescent="0.35">
      <c r="A812" s="15"/>
      <c r="B812" s="15"/>
      <c r="C812" s="15" t="s">
        <v>61</v>
      </c>
      <c r="D812" s="16">
        <f>SUM(G811:G812)</f>
        <v>0</v>
      </c>
      <c r="E812" s="16">
        <v>0</v>
      </c>
      <c r="F812" s="16"/>
      <c r="G812" s="16">
        <v>0</v>
      </c>
      <c r="H812" s="16" t="s">
        <v>23</v>
      </c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148852.78000000003</v>
      </c>
      <c r="AA812" s="15" t="s">
        <v>23</v>
      </c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 t="s">
        <v>23</v>
      </c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 t="s">
        <v>23</v>
      </c>
      <c r="AR812" s="14"/>
      <c r="AS812" s="18"/>
      <c r="AT812" s="16">
        <v>0</v>
      </c>
      <c r="AU812" s="18">
        <f t="shared" si="266"/>
        <v>0</v>
      </c>
      <c r="AV812" s="15" t="s">
        <v>23</v>
      </c>
      <c r="AX812" s="14"/>
      <c r="AY812" s="18"/>
      <c r="AZ812" s="16">
        <v>0</v>
      </c>
      <c r="BA812" s="18">
        <f t="shared" si="267"/>
        <v>0</v>
      </c>
      <c r="BB812" s="15" t="s">
        <v>23</v>
      </c>
      <c r="BD812" s="14"/>
      <c r="BE812" s="18"/>
      <c r="BF812" s="16">
        <v>0</v>
      </c>
      <c r="BG812" s="18">
        <f t="shared" si="268"/>
        <v>0</v>
      </c>
      <c r="BH812" s="15" t="s">
        <v>23</v>
      </c>
      <c r="BJ812" s="86"/>
      <c r="BK812" s="86"/>
      <c r="BL812" s="24" t="s">
        <v>23</v>
      </c>
      <c r="BM812" s="24"/>
      <c r="BN812" s="24"/>
      <c r="BO812" s="24"/>
      <c r="BP812" s="24"/>
      <c r="BQ812" s="126"/>
    </row>
    <row r="813" spans="1:69" ht="16.8" customHeight="1" x14ac:dyDescent="0.35">
      <c r="A813" s="15"/>
      <c r="B813" s="15"/>
      <c r="C813" s="28" t="s">
        <v>23</v>
      </c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 t="str">
        <f t="shared" si="273"/>
        <v/>
      </c>
      <c r="W813" s="14"/>
      <c r="X813" s="18"/>
      <c r="Y813" s="16">
        <v>0</v>
      </c>
      <c r="Z813" s="18">
        <f t="shared" si="264"/>
        <v>148852.78000000003</v>
      </c>
      <c r="AA813" s="15" t="str">
        <f>C813</f>
        <v/>
      </c>
      <c r="AB813" s="24"/>
      <c r="AC813" s="15" t="str">
        <f t="shared" si="274"/>
        <v/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 t="s">
        <v>23</v>
      </c>
      <c r="AR813" s="14"/>
      <c r="AS813" s="18"/>
      <c r="AT813" s="16">
        <v>0</v>
      </c>
      <c r="AU813" s="18">
        <f t="shared" si="266"/>
        <v>0</v>
      </c>
      <c r="AV813" s="15" t="str">
        <f>C813</f>
        <v/>
      </c>
      <c r="AX813" s="14"/>
      <c r="AY813" s="18"/>
      <c r="AZ813" s="16">
        <v>0</v>
      </c>
      <c r="BA813" s="18">
        <f t="shared" si="267"/>
        <v>0</v>
      </c>
      <c r="BB813" s="15" t="s">
        <v>23</v>
      </c>
      <c r="BD813" s="14"/>
      <c r="BE813" s="18"/>
      <c r="BF813" s="16">
        <v>0</v>
      </c>
      <c r="BG813" s="18">
        <f t="shared" si="268"/>
        <v>0</v>
      </c>
      <c r="BH813" s="15" t="s">
        <v>23</v>
      </c>
      <c r="BJ813" s="86"/>
      <c r="BK813" s="86"/>
      <c r="BL813" s="24" t="s">
        <v>23</v>
      </c>
      <c r="BM813" s="24"/>
      <c r="BN813" s="24"/>
      <c r="BO813" s="24"/>
      <c r="BP813" s="24"/>
      <c r="BQ813" s="126"/>
    </row>
    <row r="814" spans="1:69" ht="16.8" customHeight="1" x14ac:dyDescent="0.35">
      <c r="A814" s="15"/>
      <c r="B814" s="15"/>
      <c r="C814" s="15" t="s">
        <v>23</v>
      </c>
      <c r="D814" s="16"/>
      <c r="E814" s="16"/>
      <c r="F814" s="16" t="s">
        <v>23</v>
      </c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 t="str">
        <f t="shared" si="273"/>
        <v/>
      </c>
      <c r="W814" s="14"/>
      <c r="X814" s="18"/>
      <c r="Y814" s="16">
        <v>0</v>
      </c>
      <c r="Z814" s="18">
        <f t="shared" si="264"/>
        <v>148852.78000000003</v>
      </c>
      <c r="AA814" s="15" t="s">
        <v>23</v>
      </c>
      <c r="AB814" s="24"/>
      <c r="AC814" s="15" t="str">
        <f t="shared" si="274"/>
        <v/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 t="s">
        <v>23</v>
      </c>
      <c r="AR814" s="14"/>
      <c r="AS814" s="18"/>
      <c r="AT814" s="16">
        <v>0</v>
      </c>
      <c r="AU814" s="18">
        <f t="shared" si="266"/>
        <v>0</v>
      </c>
      <c r="AV814" s="15" t="s">
        <v>23</v>
      </c>
      <c r="AX814" s="14"/>
      <c r="AY814" s="18"/>
      <c r="AZ814" s="16">
        <v>0</v>
      </c>
      <c r="BA814" s="18">
        <f t="shared" si="267"/>
        <v>0</v>
      </c>
      <c r="BB814" s="15" t="s">
        <v>23</v>
      </c>
      <c r="BD814" s="14"/>
      <c r="BE814" s="18"/>
      <c r="BF814" s="16">
        <v>0</v>
      </c>
      <c r="BG814" s="18">
        <f t="shared" si="268"/>
        <v>0</v>
      </c>
      <c r="BH814" s="15" t="s">
        <v>23</v>
      </c>
      <c r="BJ814" s="86"/>
      <c r="BK814" s="86"/>
      <c r="BL814" s="24"/>
      <c r="BM814" s="24"/>
      <c r="BN814" s="24"/>
      <c r="BO814" s="24"/>
      <c r="BP814" s="24"/>
      <c r="BQ814" s="126"/>
    </row>
    <row r="815" spans="1:69" ht="16.8" customHeight="1" x14ac:dyDescent="0.35">
      <c r="A815" s="15"/>
      <c r="B815" s="15"/>
      <c r="C815" s="28" t="s">
        <v>63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148852.78000000003</v>
      </c>
      <c r="AA815" s="15" t="s">
        <v>23</v>
      </c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 t="s">
        <v>23</v>
      </c>
      <c r="AR815" s="14"/>
      <c r="AS815" s="18"/>
      <c r="AT815" s="16">
        <v>0</v>
      </c>
      <c r="AU815" s="18">
        <f t="shared" si="266"/>
        <v>0</v>
      </c>
      <c r="AV815" s="15" t="s">
        <v>23</v>
      </c>
      <c r="AX815" s="14"/>
      <c r="AY815" s="18"/>
      <c r="AZ815" s="16">
        <v>0</v>
      </c>
      <c r="BA815" s="18">
        <f t="shared" si="267"/>
        <v>0</v>
      </c>
      <c r="BB815" s="15" t="s">
        <v>23</v>
      </c>
      <c r="BD815" s="14"/>
      <c r="BE815" s="18"/>
      <c r="BF815" s="16">
        <v>0</v>
      </c>
      <c r="BG815" s="18">
        <f t="shared" si="268"/>
        <v>0</v>
      </c>
      <c r="BH815" s="15" t="s">
        <v>23</v>
      </c>
      <c r="BJ815" s="86"/>
      <c r="BK815" s="86"/>
      <c r="BL815" s="24"/>
      <c r="BM815" s="24"/>
      <c r="BN815" s="24"/>
      <c r="BO815" s="24"/>
      <c r="BP815" s="24"/>
      <c r="BQ815" s="126"/>
    </row>
    <row r="816" spans="1:69" ht="16.8" customHeight="1" x14ac:dyDescent="0.35">
      <c r="A816" s="15"/>
      <c r="B816" s="15"/>
      <c r="C816" s="15" t="s">
        <v>316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148852.78000000003</v>
      </c>
      <c r="AA816" s="15" t="s">
        <v>23</v>
      </c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 t="s">
        <v>23</v>
      </c>
      <c r="AR816" s="14"/>
      <c r="AS816" s="18"/>
      <c r="AT816" s="16">
        <v>0</v>
      </c>
      <c r="AU816" s="18">
        <f t="shared" si="266"/>
        <v>0</v>
      </c>
      <c r="AV816" s="15" t="s">
        <v>23</v>
      </c>
      <c r="AX816" s="14"/>
      <c r="AY816" s="18"/>
      <c r="AZ816" s="16">
        <v>0</v>
      </c>
      <c r="BA816" s="18">
        <f t="shared" si="267"/>
        <v>0</v>
      </c>
      <c r="BB816" s="15" t="s">
        <v>23</v>
      </c>
      <c r="BD816" s="14"/>
      <c r="BE816" s="18"/>
      <c r="BF816" s="16">
        <v>0</v>
      </c>
      <c r="BG816" s="18">
        <f t="shared" si="268"/>
        <v>0</v>
      </c>
      <c r="BH816" s="15" t="s">
        <v>23</v>
      </c>
      <c r="BJ816" s="86"/>
      <c r="BK816" s="86"/>
      <c r="BL816" s="24" t="s">
        <v>23</v>
      </c>
      <c r="BM816" s="24"/>
      <c r="BN816" s="24"/>
      <c r="BO816" s="24"/>
      <c r="BP816" s="24"/>
      <c r="BQ816" s="126"/>
    </row>
    <row r="817" spans="1:69" ht="16.8" customHeight="1" x14ac:dyDescent="0.35">
      <c r="A817" s="15"/>
      <c r="B817" s="15"/>
      <c r="C817" s="15" t="s">
        <v>51</v>
      </c>
      <c r="D817" s="16"/>
      <c r="E817" s="16"/>
      <c r="F817" s="16"/>
      <c r="G817" s="16">
        <v>0</v>
      </c>
      <c r="H817" s="16"/>
      <c r="I817" s="4"/>
      <c r="J817" s="14"/>
      <c r="K817" s="17" t="s">
        <v>65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148852.78000000003</v>
      </c>
      <c r="AA817" s="15" t="s">
        <v>23</v>
      </c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 t="s">
        <v>23</v>
      </c>
      <c r="AR817" s="14"/>
      <c r="AS817" s="18"/>
      <c r="AT817" s="16">
        <v>0</v>
      </c>
      <c r="AU817" s="18">
        <f t="shared" si="266"/>
        <v>0</v>
      </c>
      <c r="AV817" s="15" t="s">
        <v>23</v>
      </c>
      <c r="AX817" s="14"/>
      <c r="AY817" s="18"/>
      <c r="AZ817" s="16">
        <v>0</v>
      </c>
      <c r="BA817" s="18">
        <f t="shared" si="267"/>
        <v>0</v>
      </c>
      <c r="BB817" s="15" t="s">
        <v>23</v>
      </c>
      <c r="BD817" s="14"/>
      <c r="BE817" s="18"/>
      <c r="BF817" s="16">
        <v>0</v>
      </c>
      <c r="BG817" s="18">
        <f t="shared" si="268"/>
        <v>0</v>
      </c>
      <c r="BH817" s="15" t="s">
        <v>23</v>
      </c>
      <c r="BJ817" s="86"/>
      <c r="BK817" s="86"/>
      <c r="BL817" s="24"/>
      <c r="BM817" s="24"/>
      <c r="BN817" s="24"/>
      <c r="BO817" s="24"/>
      <c r="BP817" s="24"/>
      <c r="BQ817" s="126"/>
    </row>
    <row r="818" spans="1:69" ht="16.8" customHeight="1" x14ac:dyDescent="0.35">
      <c r="A818" s="15"/>
      <c r="B818" s="15"/>
      <c r="C818" s="28" t="s">
        <v>66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 t="s">
        <v>23</v>
      </c>
      <c r="L818" s="16"/>
      <c r="M818" s="16"/>
      <c r="N818" s="16" t="s">
        <v>67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148852.78000000003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 t="s">
        <v>23</v>
      </c>
      <c r="AR818" s="14"/>
      <c r="AS818" s="18"/>
      <c r="AT818" s="16"/>
      <c r="AU818" s="18">
        <f t="shared" si="266"/>
        <v>0</v>
      </c>
      <c r="AV818" s="15" t="s">
        <v>23</v>
      </c>
      <c r="AX818" s="14"/>
      <c r="AY818" s="18"/>
      <c r="AZ818" s="16"/>
      <c r="BA818" s="18">
        <f t="shared" si="267"/>
        <v>0</v>
      </c>
      <c r="BB818" s="15" t="s">
        <v>23</v>
      </c>
      <c r="BD818" s="14"/>
      <c r="BE818" s="18"/>
      <c r="BF818" s="16"/>
      <c r="BG818" s="18">
        <f t="shared" si="268"/>
        <v>0</v>
      </c>
      <c r="BH818" s="15" t="s">
        <v>23</v>
      </c>
      <c r="BJ818" s="86"/>
      <c r="BK818" s="86"/>
      <c r="BL818" s="24"/>
      <c r="BM818" s="24"/>
      <c r="BN818" s="24"/>
      <c r="BO818" s="24"/>
      <c r="BP818" s="24"/>
      <c r="BQ818" s="126"/>
    </row>
    <row r="819" spans="1:69" ht="16.8" customHeight="1" x14ac:dyDescent="0.35">
      <c r="A819" s="15"/>
      <c r="B819" s="66"/>
      <c r="C819" s="15" t="s">
        <v>149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 t="s">
        <v>23</v>
      </c>
      <c r="L819" s="16"/>
      <c r="M819" s="16">
        <v>0</v>
      </c>
      <c r="N819" s="16" t="s">
        <v>69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148852.78000000003</v>
      </c>
      <c r="AA819" s="15" t="s">
        <v>23</v>
      </c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 t="s">
        <v>23</v>
      </c>
      <c r="AR819" s="14"/>
      <c r="AS819" s="18"/>
      <c r="AT819" s="16">
        <v>0</v>
      </c>
      <c r="AU819" s="18">
        <f t="shared" si="266"/>
        <v>0</v>
      </c>
      <c r="AV819" s="15" t="s">
        <v>23</v>
      </c>
      <c r="AX819" s="14"/>
      <c r="AY819" s="18"/>
      <c r="AZ819" s="16">
        <v>0</v>
      </c>
      <c r="BA819" s="18">
        <f t="shared" si="267"/>
        <v>0</v>
      </c>
      <c r="BB819" s="15" t="s">
        <v>23</v>
      </c>
      <c r="BD819" s="14"/>
      <c r="BE819" s="18"/>
      <c r="BF819" s="16">
        <v>0</v>
      </c>
      <c r="BG819" s="18">
        <f t="shared" si="268"/>
        <v>0</v>
      </c>
      <c r="BH819" s="15" t="s">
        <v>23</v>
      </c>
      <c r="BJ819" s="86"/>
      <c r="BK819" s="86"/>
      <c r="BL819" s="24"/>
      <c r="BM819" s="24"/>
      <c r="BN819" s="24"/>
      <c r="BO819" s="24"/>
      <c r="BP819" s="24"/>
      <c r="BQ819" s="126"/>
    </row>
    <row r="820" spans="1:69" ht="16.8" customHeight="1" x14ac:dyDescent="0.35">
      <c r="A820" s="15"/>
      <c r="B820" s="15"/>
      <c r="C820" s="15" t="s">
        <v>151</v>
      </c>
      <c r="D820" s="16"/>
      <c r="E820" s="16">
        <v>0</v>
      </c>
      <c r="F820" s="16"/>
      <c r="G820" s="16">
        <v>0</v>
      </c>
      <c r="H820" s="16"/>
      <c r="I820" s="4"/>
      <c r="J820" s="14" t="s">
        <v>23</v>
      </c>
      <c r="K820" s="17" t="s">
        <v>23</v>
      </c>
      <c r="L820" s="16"/>
      <c r="M820" s="16">
        <v>0</v>
      </c>
      <c r="N820" s="16" t="s">
        <v>71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148852.78000000003</v>
      </c>
      <c r="AA820" s="15" t="s">
        <v>23</v>
      </c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 t="s">
        <v>23</v>
      </c>
      <c r="AR820" s="14"/>
      <c r="AS820" s="18"/>
      <c r="AT820" s="16">
        <v>0</v>
      </c>
      <c r="AU820" s="18">
        <f t="shared" si="266"/>
        <v>0</v>
      </c>
      <c r="AV820" s="15" t="s">
        <v>23</v>
      </c>
      <c r="AX820" s="14"/>
      <c r="AY820" s="18"/>
      <c r="AZ820" s="16">
        <v>0</v>
      </c>
      <c r="BA820" s="18">
        <f t="shared" si="267"/>
        <v>0</v>
      </c>
      <c r="BB820" s="15" t="s">
        <v>23</v>
      </c>
      <c r="BD820" s="14"/>
      <c r="BE820" s="18"/>
      <c r="BF820" s="16">
        <v>0</v>
      </c>
      <c r="BG820" s="18">
        <f t="shared" si="268"/>
        <v>0</v>
      </c>
      <c r="BH820" s="15" t="s">
        <v>23</v>
      </c>
      <c r="BJ820" s="86"/>
      <c r="BK820" s="86"/>
      <c r="BL820" s="24"/>
      <c r="BM820" s="24"/>
      <c r="BN820" s="24"/>
      <c r="BO820" s="24"/>
      <c r="BP820" s="24"/>
      <c r="BQ820" s="126"/>
    </row>
    <row r="821" spans="1:69" ht="16.8" customHeight="1" x14ac:dyDescent="0.35">
      <c r="A821" s="15"/>
      <c r="B821" s="15"/>
      <c r="C821" s="15" t="s">
        <v>153</v>
      </c>
      <c r="D821" s="16" t="s">
        <v>23</v>
      </c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73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148852.78000000003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6"/>
    </row>
    <row r="822" spans="1:69" ht="16.8" customHeight="1" x14ac:dyDescent="0.35">
      <c r="A822" s="15"/>
      <c r="B822" s="15"/>
      <c r="C822" s="15" t="s">
        <v>154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75</v>
      </c>
      <c r="L822" s="3">
        <f>SUM(L795:L821)</f>
        <v>51808.829999999994</v>
      </c>
      <c r="M822" s="3">
        <f>SUM(M795:M821)</f>
        <v>6040.79</v>
      </c>
      <c r="N822" s="16" t="s">
        <v>76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148852.78000000003</v>
      </c>
      <c r="AA822" s="15" t="s">
        <v>23</v>
      </c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 t="s">
        <v>23</v>
      </c>
      <c r="AR822" s="14"/>
      <c r="AS822" s="18"/>
      <c r="AT822" s="16">
        <v>0</v>
      </c>
      <c r="AU822" s="18">
        <f t="shared" si="266"/>
        <v>0</v>
      </c>
      <c r="AV822" s="15" t="s">
        <v>23</v>
      </c>
      <c r="AX822" s="14"/>
      <c r="AY822" s="18"/>
      <c r="AZ822" s="16">
        <v>0</v>
      </c>
      <c r="BA822" s="18">
        <f t="shared" si="267"/>
        <v>0</v>
      </c>
      <c r="BB822" s="15" t="s">
        <v>23</v>
      </c>
      <c r="BD822" s="14"/>
      <c r="BE822" s="18"/>
      <c r="BF822" s="16">
        <v>0</v>
      </c>
      <c r="BG822" s="18">
        <f t="shared" si="268"/>
        <v>0</v>
      </c>
      <c r="BH822" s="15" t="s">
        <v>23</v>
      </c>
      <c r="BJ822" s="86"/>
      <c r="BK822" s="86"/>
      <c r="BL822" s="24"/>
      <c r="BM822" s="24"/>
      <c r="BN822" s="24"/>
      <c r="BO822" s="24"/>
      <c r="BP822" s="24"/>
      <c r="BQ822" s="126"/>
    </row>
    <row r="823" spans="1:69" ht="16.8" customHeight="1" x14ac:dyDescent="0.35">
      <c r="A823" s="15"/>
      <c r="B823" s="15"/>
      <c r="C823" s="15" t="s">
        <v>77</v>
      </c>
      <c r="D823" s="16"/>
      <c r="E823" s="16"/>
      <c r="F823" s="16"/>
      <c r="G823" s="16">
        <v>0</v>
      </c>
      <c r="H823" s="16"/>
      <c r="I823" s="4"/>
      <c r="J823" s="14"/>
      <c r="K823" s="6" t="s">
        <v>33</v>
      </c>
      <c r="L823" s="3">
        <f>L763</f>
        <v>594394.12</v>
      </c>
      <c r="M823" s="3">
        <f>M763</f>
        <v>426778.39999999997</v>
      </c>
      <c r="N823" s="16" t="s">
        <v>78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148852.78000000003</v>
      </c>
      <c r="AA823" s="15" t="s">
        <v>23</v>
      </c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 t="s">
        <v>23</v>
      </c>
      <c r="AR823" s="14"/>
      <c r="AS823" s="18"/>
      <c r="AT823" s="16">
        <v>0</v>
      </c>
      <c r="AU823" s="18">
        <f t="shared" si="266"/>
        <v>0</v>
      </c>
      <c r="AV823" s="15" t="s">
        <v>23</v>
      </c>
      <c r="AX823" s="14"/>
      <c r="AY823" s="18"/>
      <c r="AZ823" s="16">
        <v>0</v>
      </c>
      <c r="BA823" s="18">
        <f t="shared" si="267"/>
        <v>0</v>
      </c>
      <c r="BB823" s="15" t="s">
        <v>23</v>
      </c>
      <c r="BD823" s="14"/>
      <c r="BE823" s="18"/>
      <c r="BF823" s="16">
        <v>0</v>
      </c>
      <c r="BG823" s="18">
        <f t="shared" si="268"/>
        <v>0</v>
      </c>
      <c r="BH823" s="15" t="s">
        <v>23</v>
      </c>
      <c r="BJ823" s="86"/>
      <c r="BK823" s="86"/>
      <c r="BL823" s="24"/>
      <c r="BM823" s="24"/>
      <c r="BN823" s="24"/>
      <c r="BO823" s="24"/>
      <c r="BP823" s="24"/>
      <c r="BQ823" s="126"/>
    </row>
    <row r="824" spans="1:69" ht="16.8" customHeight="1" thickBot="1" x14ac:dyDescent="0.4">
      <c r="A824" s="15"/>
      <c r="B824" s="15"/>
      <c r="C824" s="15" t="s">
        <v>79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80</v>
      </c>
      <c r="L824" s="3">
        <f>L822+L823</f>
        <v>646202.94999999995</v>
      </c>
      <c r="M824" s="3">
        <f>M822+M823</f>
        <v>432819.18999999994</v>
      </c>
      <c r="N824" s="16" t="s">
        <v>81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148852.78000000003</v>
      </c>
      <c r="AA824" s="15"/>
      <c r="AB824" s="24"/>
      <c r="AC824" s="15" t="s">
        <v>23</v>
      </c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6"/>
    </row>
    <row r="825" spans="1:69" ht="16.8" customHeight="1" thickTop="1" thickBot="1" x14ac:dyDescent="0.4">
      <c r="A825" s="15"/>
      <c r="B825" s="15"/>
      <c r="C825" s="15" t="s">
        <v>82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83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148852.78000000003</v>
      </c>
      <c r="AA825" s="15" t="s">
        <v>23</v>
      </c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 t="s">
        <v>23</v>
      </c>
      <c r="AR825" s="14"/>
      <c r="AS825" s="18"/>
      <c r="AT825" s="16">
        <v>0</v>
      </c>
      <c r="AU825" s="18">
        <f t="shared" si="266"/>
        <v>0</v>
      </c>
      <c r="AV825" s="15" t="s">
        <v>23</v>
      </c>
      <c r="AX825" s="14"/>
      <c r="AY825" s="18"/>
      <c r="AZ825" s="16">
        <v>0</v>
      </c>
      <c r="BA825" s="18">
        <f t="shared" si="267"/>
        <v>0</v>
      </c>
      <c r="BB825" s="15" t="s">
        <v>23</v>
      </c>
      <c r="BD825" s="14"/>
      <c r="BE825" s="18"/>
      <c r="BF825" s="16">
        <v>0</v>
      </c>
      <c r="BG825" s="18">
        <f t="shared" si="268"/>
        <v>0</v>
      </c>
      <c r="BH825" s="15" t="s">
        <v>23</v>
      </c>
      <c r="BJ825" s="86"/>
      <c r="BK825" s="86"/>
      <c r="BL825" s="24"/>
      <c r="BM825" s="24"/>
      <c r="BN825" s="24"/>
      <c r="BO825" s="24"/>
      <c r="BP825" s="24"/>
      <c r="BQ825" s="126"/>
    </row>
    <row r="826" spans="1:69" ht="16.8" customHeight="1" thickTop="1" thickBot="1" x14ac:dyDescent="0.4">
      <c r="A826" s="15"/>
      <c r="B826" s="15"/>
      <c r="C826" s="15" t="s">
        <v>84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85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148852.78000000003</v>
      </c>
      <c r="AA826" s="15" t="s">
        <v>23</v>
      </c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 t="s">
        <v>23</v>
      </c>
      <c r="AR826" s="14"/>
      <c r="AS826" s="18"/>
      <c r="AT826" s="16">
        <v>0</v>
      </c>
      <c r="AU826" s="18">
        <f t="shared" si="266"/>
        <v>0</v>
      </c>
      <c r="AV826" s="15" t="s">
        <v>23</v>
      </c>
      <c r="AX826" s="14"/>
      <c r="AY826" s="18"/>
      <c r="AZ826" s="16">
        <v>0</v>
      </c>
      <c r="BA826" s="18">
        <f t="shared" si="267"/>
        <v>0</v>
      </c>
      <c r="BB826" s="15" t="s">
        <v>23</v>
      </c>
      <c r="BD826" s="14"/>
      <c r="BE826" s="18"/>
      <c r="BF826" s="16">
        <v>0</v>
      </c>
      <c r="BG826" s="18">
        <f t="shared" si="268"/>
        <v>0</v>
      </c>
      <c r="BH826" s="15" t="s">
        <v>23</v>
      </c>
      <c r="BJ826" s="86"/>
      <c r="BK826" s="86"/>
      <c r="BL826" s="24"/>
      <c r="BM826" s="24"/>
      <c r="BN826" s="24"/>
      <c r="BO826" s="24"/>
      <c r="BP826" s="24"/>
      <c r="BQ826" s="126"/>
    </row>
    <row r="827" spans="1:69" ht="16.8" customHeight="1" thickTop="1" x14ac:dyDescent="0.35">
      <c r="A827" s="15"/>
      <c r="B827" s="15"/>
      <c r="C827" s="15" t="s">
        <v>86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87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148852.78000000003</v>
      </c>
      <c r="AA827" s="15" t="s">
        <v>23</v>
      </c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 t="s">
        <v>23</v>
      </c>
      <c r="AR827" s="14"/>
      <c r="AS827" s="18"/>
      <c r="AT827" s="16">
        <v>0</v>
      </c>
      <c r="AU827" s="18">
        <f t="shared" si="266"/>
        <v>0</v>
      </c>
      <c r="AV827" s="15" t="s">
        <v>23</v>
      </c>
      <c r="AX827" s="14"/>
      <c r="AY827" s="18"/>
      <c r="AZ827" s="16">
        <v>0</v>
      </c>
      <c r="BA827" s="18">
        <f t="shared" si="267"/>
        <v>0</v>
      </c>
      <c r="BB827" s="15" t="s">
        <v>23</v>
      </c>
      <c r="BD827" s="14"/>
      <c r="BE827" s="18"/>
      <c r="BF827" s="16">
        <v>0</v>
      </c>
      <c r="BG827" s="18">
        <f t="shared" si="268"/>
        <v>0</v>
      </c>
      <c r="BH827" s="15" t="s">
        <v>23</v>
      </c>
      <c r="BJ827" s="86"/>
      <c r="BK827" s="86"/>
      <c r="BL827" s="24"/>
      <c r="BM827" s="24"/>
      <c r="BN827" s="24"/>
      <c r="BO827" s="24"/>
      <c r="BP827" s="24"/>
      <c r="BQ827" s="126"/>
    </row>
    <row r="828" spans="1:69" ht="16.8" customHeight="1" x14ac:dyDescent="0.35">
      <c r="A828" s="15"/>
      <c r="B828" s="15"/>
      <c r="C828" s="15" t="s">
        <v>88</v>
      </c>
      <c r="D828" s="16"/>
      <c r="E828" s="16"/>
      <c r="F828" s="16"/>
      <c r="G828" s="16">
        <v>0</v>
      </c>
      <c r="H828" s="16"/>
      <c r="I828" s="4"/>
      <c r="J828" s="14"/>
      <c r="K828" s="6" t="s">
        <v>89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8">(X828-Y828)+Z827</f>
        <v>148852.78000000003</v>
      </c>
      <c r="AA828" s="15" t="s">
        <v>23</v>
      </c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 t="s">
        <v>23</v>
      </c>
      <c r="AR828" s="14"/>
      <c r="AS828" s="18"/>
      <c r="AT828" s="16">
        <v>0</v>
      </c>
      <c r="AU828" s="18">
        <f t="shared" ref="AU828:AU859" si="280">(AS828-AT828)+AU827</f>
        <v>0</v>
      </c>
      <c r="AV828" s="15" t="s">
        <v>23</v>
      </c>
      <c r="AX828" s="14"/>
      <c r="AY828" s="18"/>
      <c r="AZ828" s="16">
        <v>0</v>
      </c>
      <c r="BA828" s="18">
        <f t="shared" ref="BA828:BA859" si="281">(AY828-AZ828)+BA827</f>
        <v>0</v>
      </c>
      <c r="BB828" s="15" t="s">
        <v>23</v>
      </c>
      <c r="BD828" s="14"/>
      <c r="BE828" s="18"/>
      <c r="BF828" s="16">
        <v>0</v>
      </c>
      <c r="BG828" s="18">
        <f t="shared" ref="BG828:BG859" si="282">(BE828-BF828)+BG827</f>
        <v>0</v>
      </c>
      <c r="BH828" s="15" t="s">
        <v>23</v>
      </c>
      <c r="BJ828" s="86"/>
      <c r="BK828" s="86"/>
      <c r="BL828" s="24"/>
      <c r="BM828" s="24"/>
      <c r="BN828" s="24"/>
      <c r="BO828" s="24"/>
      <c r="BP828" s="24"/>
      <c r="BQ828" s="126"/>
    </row>
    <row r="829" spans="1:69" ht="16.8" customHeight="1" x14ac:dyDescent="0.35">
      <c r="A829" s="15"/>
      <c r="B829" s="15"/>
      <c r="C829" s="15" t="s">
        <v>90</v>
      </c>
      <c r="D829" s="16"/>
      <c r="E829" s="16"/>
      <c r="F829" s="16"/>
      <c r="G829" s="16">
        <v>0</v>
      </c>
      <c r="H829" s="16"/>
      <c r="I829" s="4"/>
      <c r="J829" s="14"/>
      <c r="K829" s="6" t="s">
        <v>91</v>
      </c>
      <c r="L829" s="3">
        <f>T852+Z852+AO852+AU852</f>
        <v>206223.6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 t="s">
        <v>23</v>
      </c>
      <c r="W829" s="14"/>
      <c r="X829" s="18"/>
      <c r="Y829" s="16">
        <v>0</v>
      </c>
      <c r="Z829" s="18">
        <f t="shared" si="278"/>
        <v>148852.78000000003</v>
      </c>
      <c r="AA829" s="15" t="s">
        <v>23</v>
      </c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 t="s">
        <v>23</v>
      </c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 t="s">
        <v>23</v>
      </c>
      <c r="AR829" s="14"/>
      <c r="AS829" s="18"/>
      <c r="AT829" s="16">
        <v>0</v>
      </c>
      <c r="AU829" s="18">
        <f t="shared" si="280"/>
        <v>0</v>
      </c>
      <c r="AV829" s="15" t="s">
        <v>23</v>
      </c>
      <c r="AX829" s="14"/>
      <c r="AY829" s="18"/>
      <c r="AZ829" s="16">
        <v>0</v>
      </c>
      <c r="BA829" s="18">
        <f t="shared" si="281"/>
        <v>0</v>
      </c>
      <c r="BB829" s="15" t="s">
        <v>23</v>
      </c>
      <c r="BD829" s="14"/>
      <c r="BE829" s="18"/>
      <c r="BF829" s="16">
        <v>0</v>
      </c>
      <c r="BG829" s="18">
        <f t="shared" si="282"/>
        <v>0</v>
      </c>
      <c r="BH829" s="15" t="s">
        <v>23</v>
      </c>
      <c r="BJ829" s="86"/>
      <c r="BK829" s="86"/>
      <c r="BL829" s="24"/>
      <c r="BM829" s="24"/>
      <c r="BN829" s="24"/>
      <c r="BO829" s="24"/>
      <c r="BP829" s="24"/>
      <c r="BQ829" s="126"/>
    </row>
    <row r="830" spans="1:69" ht="16.8" customHeight="1" x14ac:dyDescent="0.35">
      <c r="A830" s="15"/>
      <c r="B830" s="15"/>
      <c r="C830" s="15" t="s">
        <v>92</v>
      </c>
      <c r="D830" s="16"/>
      <c r="E830" s="16"/>
      <c r="F830" s="16"/>
      <c r="G830" s="16">
        <v>0</v>
      </c>
      <c r="H830" s="16"/>
      <c r="I830" s="4"/>
      <c r="J830" s="14"/>
      <c r="K830" s="6" t="s">
        <v>93</v>
      </c>
      <c r="L830" s="3"/>
      <c r="M830" s="46" t="s">
        <v>94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148852.78000000003</v>
      </c>
      <c r="AA830" s="15" t="s">
        <v>23</v>
      </c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 t="s">
        <v>23</v>
      </c>
      <c r="AR830" s="14"/>
      <c r="AS830" s="18"/>
      <c r="AT830" s="16">
        <v>0</v>
      </c>
      <c r="AU830" s="18">
        <f t="shared" si="280"/>
        <v>0</v>
      </c>
      <c r="AV830" s="15" t="s">
        <v>23</v>
      </c>
      <c r="AX830" s="14"/>
      <c r="AY830" s="18"/>
      <c r="AZ830" s="16">
        <v>0</v>
      </c>
      <c r="BA830" s="18">
        <f t="shared" si="281"/>
        <v>0</v>
      </c>
      <c r="BB830" s="15" t="s">
        <v>23</v>
      </c>
      <c r="BD830" s="14"/>
      <c r="BE830" s="18"/>
      <c r="BF830" s="16">
        <v>0</v>
      </c>
      <c r="BG830" s="18">
        <f t="shared" si="282"/>
        <v>0</v>
      </c>
      <c r="BH830" s="15" t="s">
        <v>23</v>
      </c>
      <c r="BJ830" s="86"/>
      <c r="BK830" s="86"/>
      <c r="BL830" s="24"/>
      <c r="BM830" s="24"/>
      <c r="BN830" s="24"/>
      <c r="BO830" s="24"/>
      <c r="BP830" s="24"/>
      <c r="BQ830" s="126"/>
    </row>
    <row r="831" spans="1:69" ht="16.8" customHeight="1" x14ac:dyDescent="0.35">
      <c r="A831" s="15"/>
      <c r="B831" s="15"/>
      <c r="C831" s="15" t="s">
        <v>95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96</v>
      </c>
      <c r="L831" s="50">
        <v>114.5</v>
      </c>
      <c r="M831" s="16" t="s">
        <v>27</v>
      </c>
      <c r="N831" s="16" t="s">
        <v>28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148852.78000000003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6"/>
    </row>
    <row r="832" spans="1:69" ht="16.8" customHeight="1" x14ac:dyDescent="0.35">
      <c r="A832" s="15"/>
      <c r="B832" s="15"/>
      <c r="C832" s="15" t="s">
        <v>97</v>
      </c>
      <c r="D832" s="16"/>
      <c r="E832" s="16"/>
      <c r="F832" s="16"/>
      <c r="G832" s="16">
        <v>0</v>
      </c>
      <c r="H832" s="16"/>
      <c r="I832" s="4"/>
      <c r="J832" s="14"/>
      <c r="K832" s="16" t="s">
        <v>254</v>
      </c>
      <c r="L832" s="16">
        <v>-0.02</v>
      </c>
      <c r="M832" s="30" t="s">
        <v>317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148852.78000000003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6"/>
    </row>
    <row r="833" spans="1:69" ht="16.8" customHeight="1" x14ac:dyDescent="0.35">
      <c r="A833" s="15"/>
      <c r="B833" s="15"/>
      <c r="C833" s="15" t="s">
        <v>100</v>
      </c>
      <c r="D833" s="16"/>
      <c r="E833" s="16"/>
      <c r="F833" s="16"/>
      <c r="G833" s="16">
        <v>0</v>
      </c>
      <c r="H833" s="16"/>
      <c r="I833" s="4"/>
      <c r="J833" s="14"/>
      <c r="K833" s="25" t="s">
        <v>270</v>
      </c>
      <c r="L833" s="83">
        <v>23</v>
      </c>
      <c r="M833" s="16" t="s">
        <v>309</v>
      </c>
      <c r="N833" s="16">
        <v>908</v>
      </c>
      <c r="O833" s="16"/>
      <c r="P833" s="18" t="s">
        <v>23</v>
      </c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148852.78000000003</v>
      </c>
      <c r="AA833" s="15" t="s">
        <v>23</v>
      </c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 t="s">
        <v>23</v>
      </c>
      <c r="AR833" s="14"/>
      <c r="AS833" s="18"/>
      <c r="AT833" s="16">
        <v>0</v>
      </c>
      <c r="AU833" s="18">
        <f t="shared" si="280"/>
        <v>0</v>
      </c>
      <c r="AV833" s="15" t="s">
        <v>23</v>
      </c>
      <c r="AX833" s="14"/>
      <c r="AY833" s="18"/>
      <c r="AZ833" s="16">
        <v>0</v>
      </c>
      <c r="BA833" s="18">
        <f t="shared" si="281"/>
        <v>0</v>
      </c>
      <c r="BB833" s="15" t="s">
        <v>23</v>
      </c>
      <c r="BD833" s="14"/>
      <c r="BE833" s="18"/>
      <c r="BF833" s="16">
        <v>0</v>
      </c>
      <c r="BG833" s="18">
        <f t="shared" si="282"/>
        <v>0</v>
      </c>
      <c r="BH833" s="15" t="s">
        <v>23</v>
      </c>
      <c r="BJ833" s="86"/>
      <c r="BK833" s="86"/>
      <c r="BL833" s="24"/>
      <c r="BM833" s="24"/>
      <c r="BN833" s="24"/>
      <c r="BO833" s="24"/>
      <c r="BP833" s="24"/>
      <c r="BQ833" s="126"/>
    </row>
    <row r="834" spans="1:69" ht="16.8" customHeight="1" x14ac:dyDescent="0.35">
      <c r="A834" s="15"/>
      <c r="B834" s="15"/>
      <c r="C834" s="64" t="s">
        <v>157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271</v>
      </c>
      <c r="L834" s="73">
        <v>654</v>
      </c>
      <c r="M834" s="16" t="s">
        <v>247</v>
      </c>
      <c r="N834" s="16">
        <v>658</v>
      </c>
      <c r="O834" s="16" t="s">
        <v>23</v>
      </c>
      <c r="P834" s="18" t="s">
        <v>23</v>
      </c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148852.78000000003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6"/>
    </row>
    <row r="835" spans="1:69" ht="16.8" customHeight="1" x14ac:dyDescent="0.35">
      <c r="A835" s="15"/>
      <c r="B835" s="15"/>
      <c r="C835" s="15" t="s">
        <v>104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215</v>
      </c>
      <c r="L835" s="73">
        <v>204</v>
      </c>
      <c r="M835" s="16" t="s">
        <v>256</v>
      </c>
      <c r="N835" s="16">
        <v>1002.5</v>
      </c>
      <c r="O835" s="16" t="s">
        <v>23</v>
      </c>
      <c r="P835" s="18" t="s">
        <v>23</v>
      </c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195</v>
      </c>
      <c r="X835" s="18">
        <v>0</v>
      </c>
      <c r="Y835" s="16"/>
      <c r="Z835" s="18">
        <f t="shared" si="278"/>
        <v>148852.78000000003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6"/>
    </row>
    <row r="836" spans="1:69" ht="16.8" customHeight="1" x14ac:dyDescent="0.35">
      <c r="A836" s="15"/>
      <c r="B836" s="15"/>
      <c r="C836" s="47" t="s">
        <v>158</v>
      </c>
      <c r="D836" s="16"/>
      <c r="E836" s="16"/>
      <c r="F836" s="1">
        <v>0</v>
      </c>
      <c r="G836" s="16">
        <v>0</v>
      </c>
      <c r="H836" s="16"/>
      <c r="I836" s="4" t="s">
        <v>23</v>
      </c>
      <c r="J836" s="14"/>
      <c r="K836" s="30" t="s">
        <v>310</v>
      </c>
      <c r="L836" s="30">
        <v>1850</v>
      </c>
      <c r="M836" s="50" t="s">
        <v>255</v>
      </c>
      <c r="N836" s="50">
        <v>265</v>
      </c>
      <c r="O836" s="16" t="s">
        <v>23</v>
      </c>
      <c r="P836" s="18" t="s">
        <v>23</v>
      </c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148852.78000000003</v>
      </c>
      <c r="AA836" s="15" t="s">
        <v>23</v>
      </c>
      <c r="AB836" s="24"/>
      <c r="AC836" s="64" t="s">
        <v>159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 t="s">
        <v>23</v>
      </c>
      <c r="AR836" s="14"/>
      <c r="AS836" s="18"/>
      <c r="AT836" s="16">
        <v>0</v>
      </c>
      <c r="AU836" s="18">
        <f t="shared" si="280"/>
        <v>0</v>
      </c>
      <c r="AV836" s="15" t="s">
        <v>23</v>
      </c>
      <c r="AX836" s="14"/>
      <c r="AY836" s="18"/>
      <c r="AZ836" s="16">
        <v>0</v>
      </c>
      <c r="BA836" s="18">
        <f t="shared" si="281"/>
        <v>0</v>
      </c>
      <c r="BB836" s="15" t="s">
        <v>23</v>
      </c>
      <c r="BD836" s="14"/>
      <c r="BE836" s="18"/>
      <c r="BF836" s="16">
        <v>0</v>
      </c>
      <c r="BG836" s="18">
        <f t="shared" si="282"/>
        <v>0</v>
      </c>
      <c r="BH836" s="15" t="s">
        <v>23</v>
      </c>
      <c r="BJ836" s="86"/>
      <c r="BK836" s="86"/>
      <c r="BL836" s="24"/>
      <c r="BM836" s="24"/>
      <c r="BN836" s="24"/>
      <c r="BO836" s="24"/>
      <c r="BP836" s="24"/>
      <c r="BQ836" s="126"/>
    </row>
    <row r="837" spans="1:69" ht="16.8" customHeight="1" x14ac:dyDescent="0.35">
      <c r="A837" s="15"/>
      <c r="B837" s="15"/>
      <c r="C837" s="15" t="s">
        <v>108</v>
      </c>
      <c r="D837" s="16"/>
      <c r="E837" s="16"/>
      <c r="F837" s="16"/>
      <c r="G837" s="16">
        <v>0</v>
      </c>
      <c r="H837" s="16"/>
      <c r="I837" s="4" t="s">
        <v>23</v>
      </c>
      <c r="J837" s="14"/>
      <c r="K837" s="30" t="s">
        <v>273</v>
      </c>
      <c r="L837" s="73">
        <v>709.04</v>
      </c>
      <c r="M837" s="50" t="s">
        <v>311</v>
      </c>
      <c r="N837" s="50">
        <v>403</v>
      </c>
      <c r="O837" s="16" t="s">
        <v>23</v>
      </c>
      <c r="P837" s="18" t="s">
        <v>23</v>
      </c>
      <c r="Q837" s="14"/>
      <c r="R837" s="18"/>
      <c r="S837" s="16">
        <f>G837</f>
        <v>0</v>
      </c>
      <c r="T837" s="18">
        <f t="shared" si="277"/>
        <v>42862.639999999992</v>
      </c>
      <c r="U837" s="15" t="s">
        <v>110</v>
      </c>
      <c r="W837" s="14"/>
      <c r="X837" s="18"/>
      <c r="Y837" s="16">
        <v>0</v>
      </c>
      <c r="Z837" s="18">
        <f t="shared" si="278"/>
        <v>148852.78000000003</v>
      </c>
      <c r="AA837" s="15" t="s">
        <v>23</v>
      </c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 t="s">
        <v>23</v>
      </c>
      <c r="AR837" s="14"/>
      <c r="AS837" s="18">
        <v>0</v>
      </c>
      <c r="AT837" s="16">
        <v>0</v>
      </c>
      <c r="AU837" s="18">
        <f t="shared" si="280"/>
        <v>0</v>
      </c>
      <c r="AV837" s="15" t="s">
        <v>23</v>
      </c>
      <c r="AX837" s="14"/>
      <c r="AY837" s="18">
        <v>0</v>
      </c>
      <c r="AZ837" s="16">
        <v>0</v>
      </c>
      <c r="BA837" s="18">
        <f t="shared" si="281"/>
        <v>0</v>
      </c>
      <c r="BB837" s="15" t="s">
        <v>23</v>
      </c>
      <c r="BD837" s="14"/>
      <c r="BE837" s="18">
        <v>0</v>
      </c>
      <c r="BF837" s="16">
        <v>0</v>
      </c>
      <c r="BG837" s="18">
        <f t="shared" si="282"/>
        <v>0</v>
      </c>
      <c r="BH837" s="15" t="s">
        <v>23</v>
      </c>
      <c r="BJ837" s="86"/>
      <c r="BK837" s="86"/>
      <c r="BL837" s="24"/>
      <c r="BM837" s="24"/>
      <c r="BN837" s="24"/>
      <c r="BO837" s="24"/>
      <c r="BP837" s="24"/>
      <c r="BQ837" s="126"/>
    </row>
    <row r="838" spans="1:69" ht="16.8" customHeight="1" x14ac:dyDescent="0.35">
      <c r="A838" s="15"/>
      <c r="B838" s="15"/>
      <c r="C838" s="15" t="s">
        <v>111</v>
      </c>
      <c r="D838" s="16"/>
      <c r="E838" s="16"/>
      <c r="F838" s="16">
        <v>0</v>
      </c>
      <c r="G838" s="16">
        <v>0</v>
      </c>
      <c r="H838" s="16"/>
      <c r="I838" s="4" t="s">
        <v>23</v>
      </c>
      <c r="J838" s="14"/>
      <c r="K838" s="16" t="s">
        <v>283</v>
      </c>
      <c r="L838" s="16">
        <v>0.01</v>
      </c>
      <c r="M838" s="16" t="s">
        <v>284</v>
      </c>
      <c r="N838" s="16">
        <v>10068.39</v>
      </c>
      <c r="O838" s="16"/>
      <c r="P838" s="18" t="s">
        <v>23</v>
      </c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148852.78000000003</v>
      </c>
      <c r="AA838" s="15" t="s">
        <v>23</v>
      </c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 t="s">
        <v>23</v>
      </c>
      <c r="AR838" s="14"/>
      <c r="AS838" s="18">
        <v>0</v>
      </c>
      <c r="AT838" s="16">
        <v>0</v>
      </c>
      <c r="AU838" s="18">
        <f t="shared" si="280"/>
        <v>0</v>
      </c>
      <c r="AV838" s="15" t="s">
        <v>23</v>
      </c>
      <c r="AX838" s="14"/>
      <c r="AY838" s="18">
        <v>0</v>
      </c>
      <c r="AZ838" s="16">
        <v>0</v>
      </c>
      <c r="BA838" s="18">
        <f t="shared" si="281"/>
        <v>0</v>
      </c>
      <c r="BB838" s="15" t="s">
        <v>23</v>
      </c>
      <c r="BD838" s="14"/>
      <c r="BE838" s="18">
        <v>0</v>
      </c>
      <c r="BF838" s="16">
        <v>0</v>
      </c>
      <c r="BG838" s="18">
        <f t="shared" si="282"/>
        <v>0</v>
      </c>
      <c r="BH838" s="15" t="s">
        <v>23</v>
      </c>
      <c r="BJ838" s="86"/>
      <c r="BK838" s="86"/>
      <c r="BL838" s="24"/>
      <c r="BM838" s="24"/>
      <c r="BN838" s="24"/>
      <c r="BO838" s="24"/>
      <c r="BP838" s="24"/>
      <c r="BQ838" s="126"/>
    </row>
    <row r="839" spans="1:69" ht="16.8" customHeight="1" x14ac:dyDescent="0.35">
      <c r="A839" s="15"/>
      <c r="B839" s="15"/>
      <c r="C839" s="15" t="s">
        <v>113</v>
      </c>
      <c r="D839" s="16"/>
      <c r="E839" s="16"/>
      <c r="F839" s="16">
        <v>0</v>
      </c>
      <c r="G839" s="16">
        <v>0</v>
      </c>
      <c r="H839" s="16"/>
      <c r="I839" s="4" t="s">
        <v>23</v>
      </c>
      <c r="J839" s="14"/>
      <c r="K839" s="16" t="s">
        <v>277</v>
      </c>
      <c r="L839" s="16">
        <v>300</v>
      </c>
      <c r="M839" s="16" t="s">
        <v>285</v>
      </c>
      <c r="N839" s="16">
        <v>2418</v>
      </c>
      <c r="O839" s="16"/>
      <c r="P839" s="18" t="s">
        <v>23</v>
      </c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148852.78000000003</v>
      </c>
      <c r="AA839" s="15" t="s">
        <v>23</v>
      </c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 t="s">
        <v>23</v>
      </c>
      <c r="AR839" s="14"/>
      <c r="AS839" s="18">
        <v>0</v>
      </c>
      <c r="AT839" s="16"/>
      <c r="AU839" s="18">
        <f t="shared" si="280"/>
        <v>0</v>
      </c>
      <c r="AV839" s="15" t="s">
        <v>23</v>
      </c>
      <c r="AX839" s="14"/>
      <c r="AY839" s="18">
        <v>0</v>
      </c>
      <c r="AZ839" s="16"/>
      <c r="BA839" s="18">
        <f t="shared" si="281"/>
        <v>0</v>
      </c>
      <c r="BB839" s="15" t="s">
        <v>23</v>
      </c>
      <c r="BD839" s="14"/>
      <c r="BE839" s="18">
        <v>0</v>
      </c>
      <c r="BF839" s="16"/>
      <c r="BG839" s="18">
        <f t="shared" si="282"/>
        <v>0</v>
      </c>
      <c r="BH839" s="15" t="s">
        <v>23</v>
      </c>
      <c r="BJ839" s="86"/>
      <c r="BK839" s="86"/>
      <c r="BL839" s="24"/>
      <c r="BM839" s="24"/>
      <c r="BN839" s="24"/>
      <c r="BO839" s="24"/>
      <c r="BP839" s="24"/>
      <c r="BQ839" s="126"/>
    </row>
    <row r="840" spans="1:69" ht="16.8" customHeight="1" x14ac:dyDescent="0.35">
      <c r="A840" s="15" t="s">
        <v>23</v>
      </c>
      <c r="B840" s="15"/>
      <c r="C840" s="15" t="s">
        <v>318</v>
      </c>
      <c r="D840" s="16"/>
      <c r="E840" s="16"/>
      <c r="F840" s="16">
        <v>200</v>
      </c>
      <c r="G840" s="16"/>
      <c r="H840" s="16"/>
      <c r="I840" s="4"/>
      <c r="J840" s="14"/>
      <c r="K840" s="16" t="s">
        <v>300</v>
      </c>
      <c r="L840" s="16">
        <v>339</v>
      </c>
      <c r="M840" s="16" t="s">
        <v>287</v>
      </c>
      <c r="N840" s="16">
        <v>1926.14</v>
      </c>
      <c r="O840" s="16"/>
      <c r="P840" s="18" t="s">
        <v>23</v>
      </c>
      <c r="Q840" s="14"/>
      <c r="R840" s="18">
        <v>0</v>
      </c>
      <c r="S840" s="16">
        <v>0</v>
      </c>
      <c r="T840" s="18">
        <f t="shared" si="277"/>
        <v>42862.639999999992</v>
      </c>
      <c r="U840" s="15" t="s">
        <v>23</v>
      </c>
      <c r="W840" s="14"/>
      <c r="X840" s="18">
        <f>F840</f>
        <v>200</v>
      </c>
      <c r="Y840" s="16">
        <v>0</v>
      </c>
      <c r="Z840" s="18">
        <f t="shared" si="278"/>
        <v>149052.78000000003</v>
      </c>
      <c r="AA840" s="15" t="str">
        <f>C840</f>
        <v xml:space="preserve">BONIFICO RIVALSA UCA 1 E 2 RATA </v>
      </c>
      <c r="AB840" s="24"/>
      <c r="AC840" s="15" t="s">
        <v>23</v>
      </c>
      <c r="AD840" s="25"/>
      <c r="AE840" s="62" t="s">
        <v>23</v>
      </c>
      <c r="AF840" s="63" t="s">
        <v>23</v>
      </c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 t="s">
        <v>23</v>
      </c>
      <c r="AR840" s="14"/>
      <c r="AS840" s="18">
        <v>0</v>
      </c>
      <c r="AT840" s="16"/>
      <c r="AU840" s="18">
        <f t="shared" si="280"/>
        <v>0</v>
      </c>
      <c r="AV840" s="15" t="s">
        <v>23</v>
      </c>
      <c r="AX840" s="14"/>
      <c r="AY840" s="18">
        <v>0</v>
      </c>
      <c r="AZ840" s="16"/>
      <c r="BA840" s="18">
        <f t="shared" si="281"/>
        <v>0</v>
      </c>
      <c r="BB840" s="15" t="s">
        <v>23</v>
      </c>
      <c r="BD840" s="14"/>
      <c r="BE840" s="18">
        <v>0</v>
      </c>
      <c r="BF840" s="16"/>
      <c r="BG840" s="18">
        <f t="shared" si="282"/>
        <v>0</v>
      </c>
      <c r="BH840" s="15" t="s">
        <v>23</v>
      </c>
      <c r="BJ840" s="86"/>
      <c r="BK840" s="86"/>
      <c r="BL840" s="24"/>
      <c r="BM840" s="24"/>
      <c r="BN840" s="24"/>
      <c r="BO840" s="24"/>
      <c r="BP840" s="24"/>
      <c r="BQ840" s="126"/>
    </row>
    <row r="841" spans="1:69" ht="16.8" customHeight="1" x14ac:dyDescent="0.35">
      <c r="A841" s="15"/>
      <c r="B841" s="15" t="s">
        <v>23</v>
      </c>
      <c r="C841" s="15" t="s">
        <v>319</v>
      </c>
      <c r="D841" s="16"/>
      <c r="E841" s="16"/>
      <c r="F841" s="16">
        <v>130</v>
      </c>
      <c r="G841" s="16"/>
      <c r="H841" s="16">
        <v>0</v>
      </c>
      <c r="I841" s="4"/>
      <c r="J841" s="14" t="s">
        <v>23</v>
      </c>
      <c r="K841" s="16" t="s">
        <v>301</v>
      </c>
      <c r="L841" s="16">
        <v>206.18</v>
      </c>
      <c r="M841" s="16" t="s">
        <v>314</v>
      </c>
      <c r="N841" s="16">
        <v>-0.02</v>
      </c>
      <c r="O841" s="16"/>
      <c r="P841" s="18" t="s">
        <v>23</v>
      </c>
      <c r="Q841" s="14"/>
      <c r="R841" s="18">
        <v>0</v>
      </c>
      <c r="S841" s="16">
        <v>0</v>
      </c>
      <c r="T841" s="18">
        <f t="shared" si="277"/>
        <v>42862.639999999992</v>
      </c>
      <c r="U841" s="15" t="s">
        <v>23</v>
      </c>
      <c r="W841" s="14"/>
      <c r="X841" s="18">
        <f>F841</f>
        <v>130</v>
      </c>
      <c r="Y841" s="16"/>
      <c r="Z841" s="18">
        <f t="shared" si="278"/>
        <v>149182.78000000003</v>
      </c>
      <c r="AA841" s="16" t="str">
        <f>C841</f>
        <v>BONIFICO   POLIZZA A3T  2/12 UFFICIO DI RHO FABRICATO</v>
      </c>
      <c r="AB841" s="24"/>
      <c r="AC841" s="15" t="s">
        <v>23</v>
      </c>
      <c r="AD841" s="25"/>
      <c r="AE841" s="62" t="s">
        <v>23</v>
      </c>
      <c r="AF841" s="63" t="s">
        <v>23</v>
      </c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 t="s">
        <v>23</v>
      </c>
      <c r="AR841" s="14"/>
      <c r="AS841" s="18">
        <v>0</v>
      </c>
      <c r="AT841" s="16"/>
      <c r="AU841" s="18">
        <f t="shared" si="280"/>
        <v>0</v>
      </c>
      <c r="AV841" s="15" t="s">
        <v>23</v>
      </c>
      <c r="AX841" s="14"/>
      <c r="AY841" s="18">
        <v>0</v>
      </c>
      <c r="AZ841" s="16"/>
      <c r="BA841" s="18">
        <f t="shared" si="281"/>
        <v>0</v>
      </c>
      <c r="BB841" s="15" t="s">
        <v>23</v>
      </c>
      <c r="BD841" s="14"/>
      <c r="BE841" s="18">
        <v>0</v>
      </c>
      <c r="BF841" s="16"/>
      <c r="BG841" s="18">
        <f t="shared" si="282"/>
        <v>0</v>
      </c>
      <c r="BH841" s="15" t="s">
        <v>23</v>
      </c>
      <c r="BJ841" s="86"/>
      <c r="BK841" s="86"/>
      <c r="BL841" s="24"/>
      <c r="BM841" s="24"/>
      <c r="BN841" s="24"/>
      <c r="BO841" s="24"/>
      <c r="BP841" s="24"/>
      <c r="BQ841" s="126"/>
    </row>
    <row r="842" spans="1:69" ht="16.8" customHeight="1" x14ac:dyDescent="0.35">
      <c r="A842" s="15" t="s">
        <v>23</v>
      </c>
      <c r="B842" s="15"/>
      <c r="C842" s="15" t="s">
        <v>115</v>
      </c>
      <c r="D842" s="16"/>
      <c r="E842" s="16"/>
      <c r="F842" s="16">
        <v>0</v>
      </c>
      <c r="G842" s="16"/>
      <c r="H842" s="16"/>
      <c r="I842" s="4"/>
      <c r="J842" s="14"/>
      <c r="K842" s="16" t="s">
        <v>289</v>
      </c>
      <c r="L842" s="16">
        <v>40</v>
      </c>
      <c r="M842" s="30" t="s">
        <v>320</v>
      </c>
      <c r="N842" s="16">
        <v>422</v>
      </c>
      <c r="O842" s="16"/>
      <c r="P842" s="18" t="s">
        <v>23</v>
      </c>
      <c r="Q842" s="14"/>
      <c r="R842" s="18">
        <v>0</v>
      </c>
      <c r="S842" s="16">
        <v>0</v>
      </c>
      <c r="T842" s="18">
        <f t="shared" si="277"/>
        <v>42862.639999999992</v>
      </c>
      <c r="U842" s="15" t="s">
        <v>23</v>
      </c>
      <c r="W842" s="14"/>
      <c r="X842" s="18">
        <f>F842</f>
        <v>0</v>
      </c>
      <c r="Y842" s="16"/>
      <c r="Z842" s="18">
        <f t="shared" si="278"/>
        <v>149182.78000000003</v>
      </c>
      <c r="AA842" s="15" t="s">
        <v>23</v>
      </c>
      <c r="AB842" s="24"/>
      <c r="AC842" s="15" t="s">
        <v>23</v>
      </c>
      <c r="AD842" s="25"/>
      <c r="AE842" s="62" t="s">
        <v>23</v>
      </c>
      <c r="AF842" s="63" t="s">
        <v>23</v>
      </c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 t="s">
        <v>23</v>
      </c>
      <c r="AR842" s="14"/>
      <c r="AS842" s="18">
        <v>0</v>
      </c>
      <c r="AT842" s="16"/>
      <c r="AU842" s="18">
        <f t="shared" si="280"/>
        <v>0</v>
      </c>
      <c r="AV842" s="15" t="s">
        <v>23</v>
      </c>
      <c r="AX842" s="14"/>
      <c r="AY842" s="18">
        <v>0</v>
      </c>
      <c r="AZ842" s="16"/>
      <c r="BA842" s="18">
        <f t="shared" si="281"/>
        <v>0</v>
      </c>
      <c r="BB842" s="15" t="s">
        <v>23</v>
      </c>
      <c r="BD842" s="14"/>
      <c r="BE842" s="18">
        <v>0</v>
      </c>
      <c r="BF842" s="16"/>
      <c r="BG842" s="18">
        <f t="shared" si="282"/>
        <v>0</v>
      </c>
      <c r="BH842" s="15" t="s">
        <v>23</v>
      </c>
      <c r="BJ842" s="86"/>
      <c r="BK842" s="86"/>
      <c r="BL842" s="24"/>
      <c r="BM842" s="24"/>
      <c r="BN842" s="24"/>
      <c r="BO842" s="24"/>
      <c r="BP842" s="24"/>
      <c r="BQ842" s="126"/>
    </row>
    <row r="843" spans="1:69" ht="16.8" customHeight="1" x14ac:dyDescent="0.35">
      <c r="A843" s="15"/>
      <c r="B843" s="15"/>
      <c r="C843" s="15" t="s">
        <v>115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69</v>
      </c>
      <c r="L843" s="51">
        <f>AI852</f>
        <v>0</v>
      </c>
      <c r="M843" s="3" t="s">
        <v>321</v>
      </c>
      <c r="N843" s="16">
        <v>714.99</v>
      </c>
      <c r="O843" s="16"/>
      <c r="P843" s="18" t="s">
        <v>23</v>
      </c>
      <c r="Q843" s="14"/>
      <c r="R843" s="18">
        <v>0</v>
      </c>
      <c r="S843" s="16">
        <v>0</v>
      </c>
      <c r="T843" s="18">
        <f t="shared" si="277"/>
        <v>42862.639999999992</v>
      </c>
      <c r="U843" s="15" t="s">
        <v>23</v>
      </c>
      <c r="W843" s="14"/>
      <c r="X843" s="18">
        <f>F843</f>
        <v>0</v>
      </c>
      <c r="Y843" s="16">
        <v>0</v>
      </c>
      <c r="Z843" s="18">
        <f t="shared" si="278"/>
        <v>149182.78000000003</v>
      </c>
      <c r="AA843" s="15" t="str">
        <f>C843</f>
        <v>VERSAMENTO</v>
      </c>
      <c r="AB843" s="24"/>
      <c r="AC843" s="15" t="s">
        <v>23</v>
      </c>
      <c r="AD843" s="25"/>
      <c r="AE843" s="62" t="s">
        <v>23</v>
      </c>
      <c r="AF843" s="63" t="s">
        <v>23</v>
      </c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 t="s">
        <v>23</v>
      </c>
      <c r="AR843" s="14"/>
      <c r="AS843" s="18">
        <v>0</v>
      </c>
      <c r="AT843" s="16"/>
      <c r="AU843" s="18">
        <f t="shared" si="280"/>
        <v>0</v>
      </c>
      <c r="AV843" s="15" t="s">
        <v>23</v>
      </c>
      <c r="AX843" s="14"/>
      <c r="AY843" s="18">
        <v>0</v>
      </c>
      <c r="AZ843" s="16"/>
      <c r="BA843" s="18">
        <f t="shared" si="281"/>
        <v>0</v>
      </c>
      <c r="BB843" s="15" t="s">
        <v>23</v>
      </c>
      <c r="BD843" s="14"/>
      <c r="BE843" s="18">
        <v>0</v>
      </c>
      <c r="BF843" s="16"/>
      <c r="BG843" s="18">
        <f t="shared" si="282"/>
        <v>0</v>
      </c>
      <c r="BH843" s="15" t="s">
        <v>23</v>
      </c>
      <c r="BJ843" s="86"/>
      <c r="BK843" s="86"/>
      <c r="BL843" s="24"/>
      <c r="BM843" s="24"/>
      <c r="BN843" s="24"/>
      <c r="BO843" s="24"/>
      <c r="BP843" s="24"/>
      <c r="BQ843" s="126"/>
    </row>
    <row r="844" spans="1:69" ht="16.8" customHeight="1" x14ac:dyDescent="0.35">
      <c r="A844" s="15"/>
      <c r="B844" s="15"/>
      <c r="C844" s="68" t="s">
        <v>115</v>
      </c>
      <c r="D844" s="16"/>
      <c r="E844" s="16"/>
      <c r="F844" s="16">
        <v>0</v>
      </c>
      <c r="G844" s="16"/>
      <c r="H844" s="16"/>
      <c r="I844" s="4"/>
      <c r="J844" s="14"/>
      <c r="K844" s="17" t="s">
        <v>119</v>
      </c>
      <c r="L844" s="16">
        <f>SUM(L831:L843)</f>
        <v>4439.7100000000009</v>
      </c>
      <c r="M844" s="16" t="s">
        <v>322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 t="s">
        <v>23</v>
      </c>
      <c r="W844" s="14"/>
      <c r="X844" s="18">
        <v>0</v>
      </c>
      <c r="Y844" s="16"/>
      <c r="Z844" s="18">
        <f t="shared" si="278"/>
        <v>149182.78000000003</v>
      </c>
      <c r="AA844" s="15" t="str">
        <f>C844</f>
        <v>VERSAMENTO</v>
      </c>
      <c r="AB844" s="24"/>
      <c r="AC844" s="15" t="s">
        <v>23</v>
      </c>
      <c r="AD844" s="25"/>
      <c r="AE844" s="62" t="s">
        <v>23</v>
      </c>
      <c r="AF844" s="63" t="s">
        <v>23</v>
      </c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 t="s">
        <v>23</v>
      </c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 t="s">
        <v>23</v>
      </c>
      <c r="BD844" s="14"/>
      <c r="BE844" s="18">
        <v>0</v>
      </c>
      <c r="BF844" s="16"/>
      <c r="BG844" s="18">
        <f t="shared" si="282"/>
        <v>0</v>
      </c>
      <c r="BH844" s="15" t="s">
        <v>23</v>
      </c>
      <c r="BJ844" s="86"/>
      <c r="BK844" s="86"/>
      <c r="BL844" s="24"/>
      <c r="BM844" s="24"/>
      <c r="BN844" s="24"/>
      <c r="BO844" s="24"/>
      <c r="BP844" s="24"/>
      <c r="BQ844" s="126"/>
    </row>
    <row r="845" spans="1:69" ht="16.8" customHeight="1" x14ac:dyDescent="0.35">
      <c r="A845" s="15"/>
      <c r="B845" s="15"/>
      <c r="C845" s="15" t="s">
        <v>178</v>
      </c>
      <c r="D845" s="16"/>
      <c r="E845" s="16"/>
      <c r="F845" s="16">
        <f>'BONIFICI GENERALI '!B622+'BONIFICI CATTOLICA'!B622</f>
        <v>14378.18</v>
      </c>
      <c r="G845" s="85">
        <f>F835</f>
        <v>0</v>
      </c>
      <c r="H845" s="16"/>
      <c r="I845" s="4"/>
      <c r="J845" s="14"/>
      <c r="K845" s="17" t="s">
        <v>94</v>
      </c>
      <c r="L845" s="16">
        <f>SUM(N832:N846)</f>
        <v>25117.47</v>
      </c>
      <c r="M845" s="44" t="s">
        <v>323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 t="s">
        <v>23</v>
      </c>
      <c r="W845" s="14"/>
      <c r="X845" s="18">
        <f>F845</f>
        <v>14378.18</v>
      </c>
      <c r="Y845" s="16">
        <f>G845</f>
        <v>0</v>
      </c>
      <c r="Z845" s="18">
        <f t="shared" si="278"/>
        <v>163560.96000000002</v>
      </c>
      <c r="AA845" s="15" t="str">
        <f>C845</f>
        <v>BONIFICI</v>
      </c>
      <c r="AB845" s="24"/>
      <c r="AC845" s="15" t="s">
        <v>23</v>
      </c>
      <c r="AD845" s="25"/>
      <c r="AE845" s="62" t="s">
        <v>23</v>
      </c>
      <c r="AF845" s="63" t="s">
        <v>23</v>
      </c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 t="s">
        <v>23</v>
      </c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 t="s">
        <v>23</v>
      </c>
      <c r="BD845" s="14"/>
      <c r="BE845" s="18">
        <v>0</v>
      </c>
      <c r="BF845" s="16"/>
      <c r="BG845" s="18">
        <f t="shared" si="282"/>
        <v>0</v>
      </c>
      <c r="BH845" s="15" t="s">
        <v>23</v>
      </c>
      <c r="BJ845" s="86"/>
      <c r="BK845" s="86"/>
      <c r="BL845" s="24"/>
      <c r="BM845" s="24"/>
      <c r="BN845" s="24"/>
      <c r="BO845" s="24"/>
      <c r="BP845" s="24"/>
      <c r="BQ845" s="126"/>
    </row>
    <row r="846" spans="1:69" ht="16.8" customHeight="1" x14ac:dyDescent="0.35">
      <c r="A846" s="15"/>
      <c r="B846" s="15"/>
      <c r="C846" s="47" t="s">
        <v>120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304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163560.96000000002</v>
      </c>
      <c r="AA846" s="15" t="str">
        <f>C846</f>
        <v>PREL .PROVVIGIONI MATURATE</v>
      </c>
      <c r="AB846" s="24"/>
      <c r="AC846" s="15" t="s">
        <v>166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 t="s">
        <v>23</v>
      </c>
      <c r="AR846" s="14"/>
      <c r="AS846" s="18"/>
      <c r="AT846" s="25">
        <v>0</v>
      </c>
      <c r="AU846" s="18">
        <f t="shared" si="280"/>
        <v>0</v>
      </c>
      <c r="AV846" s="15" t="s">
        <v>23</v>
      </c>
      <c r="AX846" s="14"/>
      <c r="AY846" s="18"/>
      <c r="AZ846" s="25">
        <v>0</v>
      </c>
      <c r="BA846" s="18">
        <f t="shared" si="281"/>
        <v>0</v>
      </c>
      <c r="BB846" s="15" t="s">
        <v>23</v>
      </c>
      <c r="BD846" s="14"/>
      <c r="BE846" s="18"/>
      <c r="BF846" s="25">
        <v>0</v>
      </c>
      <c r="BG846" s="18">
        <f t="shared" si="282"/>
        <v>0</v>
      </c>
      <c r="BH846" s="15" t="s">
        <v>23</v>
      </c>
      <c r="BJ846" s="86"/>
      <c r="BK846" s="86"/>
      <c r="BL846" s="24"/>
      <c r="BM846" s="24"/>
      <c r="BN846" s="24"/>
      <c r="BO846" s="24"/>
      <c r="BP846" s="24"/>
      <c r="BQ846" s="126"/>
    </row>
    <row r="847" spans="1:69" ht="16.8" customHeight="1" x14ac:dyDescent="0.35">
      <c r="A847" s="15"/>
      <c r="B847" s="15"/>
      <c r="C847" s="15" t="s">
        <v>121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 t="s">
        <v>23</v>
      </c>
      <c r="N847" s="16" t="s">
        <v>23</v>
      </c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163560.96000000002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6"/>
    </row>
    <row r="848" spans="1:69" ht="16.8" customHeight="1" x14ac:dyDescent="0.35">
      <c r="A848" s="15" t="s">
        <v>23</v>
      </c>
      <c r="B848" s="15"/>
      <c r="C848" s="15" t="s">
        <v>122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163560.96000000002</v>
      </c>
      <c r="AA848" s="15" t="s">
        <v>23</v>
      </c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 t="s">
        <v>23</v>
      </c>
      <c r="AR848" s="14"/>
      <c r="AS848" s="18"/>
      <c r="AT848" s="16">
        <v>0</v>
      </c>
      <c r="AU848" s="18">
        <f t="shared" si="280"/>
        <v>0</v>
      </c>
      <c r="AV848" s="15" t="s">
        <v>23</v>
      </c>
      <c r="AX848" s="14"/>
      <c r="AY848" s="18"/>
      <c r="AZ848" s="16">
        <v>0</v>
      </c>
      <c r="BA848" s="18">
        <f t="shared" si="281"/>
        <v>0</v>
      </c>
      <c r="BB848" s="15" t="s">
        <v>23</v>
      </c>
      <c r="BD848" s="14"/>
      <c r="BE848" s="18"/>
      <c r="BF848" s="16">
        <v>0</v>
      </c>
      <c r="BG848" s="18">
        <f t="shared" si="282"/>
        <v>0</v>
      </c>
      <c r="BH848" s="15" t="s">
        <v>23</v>
      </c>
      <c r="BJ848" s="86"/>
      <c r="BK848" s="86"/>
      <c r="BL848" s="24"/>
      <c r="BM848" s="24"/>
      <c r="BN848" s="24"/>
      <c r="BO848" s="24"/>
      <c r="BP848" s="24"/>
      <c r="BQ848" s="126"/>
    </row>
    <row r="849" spans="1:69" ht="16.8" customHeight="1" x14ac:dyDescent="0.35">
      <c r="A849" s="15"/>
      <c r="B849" s="15"/>
      <c r="C849" s="15" t="s">
        <v>324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123</v>
      </c>
      <c r="L849" s="3">
        <f>SUM(L829:L843)+N828+L845+L846</f>
        <v>287589.61000000004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163560.96000000002</v>
      </c>
      <c r="AA849" s="15" t="s">
        <v>23</v>
      </c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119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 t="s">
        <v>23</v>
      </c>
      <c r="AR849" s="14"/>
      <c r="AS849" s="18"/>
      <c r="AT849" s="16">
        <v>0</v>
      </c>
      <c r="AU849" s="18">
        <f t="shared" si="280"/>
        <v>0</v>
      </c>
      <c r="AV849" s="16" t="s">
        <v>23</v>
      </c>
      <c r="AX849" s="14"/>
      <c r="AY849" s="18"/>
      <c r="AZ849" s="16">
        <v>0</v>
      </c>
      <c r="BA849" s="18">
        <f t="shared" si="281"/>
        <v>0</v>
      </c>
      <c r="BB849" s="15" t="s">
        <v>23</v>
      </c>
      <c r="BD849" s="14"/>
      <c r="BE849" s="18"/>
      <c r="BF849" s="16">
        <v>0</v>
      </c>
      <c r="BG849" s="18">
        <f t="shared" si="282"/>
        <v>0</v>
      </c>
      <c r="BH849" s="15" t="s">
        <v>23</v>
      </c>
      <c r="BJ849" s="86"/>
      <c r="BK849" s="86"/>
      <c r="BL849" s="24"/>
      <c r="BM849" s="24"/>
      <c r="BN849" s="24"/>
      <c r="BO849" s="24"/>
      <c r="BP849" s="24"/>
      <c r="BQ849" s="126"/>
    </row>
    <row r="850" spans="1:69" ht="16.8" customHeight="1" x14ac:dyDescent="0.35">
      <c r="A850" s="15"/>
      <c r="B850" s="15"/>
      <c r="C850" s="64" t="s">
        <v>150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 t="s">
        <v>23</v>
      </c>
      <c r="K850" s="6" t="s">
        <v>124</v>
      </c>
      <c r="L850" s="3">
        <f>L849-M849</f>
        <v>213383.76000000007</v>
      </c>
      <c r="M850" s="16"/>
      <c r="N850" s="16"/>
      <c r="O850" s="16" t="s">
        <v>23</v>
      </c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163560.96000000002</v>
      </c>
      <c r="AA850" s="15" t="s">
        <v>23</v>
      </c>
      <c r="AB850" s="24"/>
      <c r="AC850" s="71" t="s">
        <v>199</v>
      </c>
      <c r="AD850" s="65"/>
      <c r="AE850" s="65">
        <v>0</v>
      </c>
      <c r="AF850" s="63">
        <f>SUM(AF802:AF849)</f>
        <v>44346.97</v>
      </c>
      <c r="AG850" s="25"/>
      <c r="AH850" s="24" t="s">
        <v>125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 t="s">
        <v>23</v>
      </c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6"/>
    </row>
    <row r="851" spans="1:69" ht="16.8" customHeight="1" x14ac:dyDescent="0.35">
      <c r="A851" s="15"/>
      <c r="B851" s="15"/>
      <c r="C851" s="64" t="s">
        <v>152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36</v>
      </c>
      <c r="L851" s="55">
        <f>D852+E852+A852+B852+B799</f>
        <v>213383.75999999998</v>
      </c>
      <c r="M851" s="16"/>
      <c r="N851" s="16"/>
      <c r="O851" s="56" t="s">
        <v>23</v>
      </c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163560.96000000002</v>
      </c>
      <c r="AA851" s="15" t="s">
        <v>23</v>
      </c>
      <c r="AB851" s="24"/>
      <c r="AC851" s="71" t="s">
        <v>170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6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127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128</v>
      </c>
      <c r="L852" s="3">
        <f>L850-L851</f>
        <v>0</v>
      </c>
      <c r="M852" s="27" t="s">
        <v>171</v>
      </c>
      <c r="N852" s="27">
        <f>O852-L851</f>
        <v>6945.1000000000349</v>
      </c>
      <c r="O852" s="44">
        <f>Z852+AU852+N828+SUM(L831:L842)+SUM(N832:N842)+L846-D798-D801-D797+E799</f>
        <v>220328.86000000002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163560.96000000002</v>
      </c>
      <c r="AA852" s="57"/>
      <c r="AB852" s="60"/>
      <c r="AC852" s="60" t="s">
        <v>129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172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200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3" spans="1:69" ht="16.8" customHeight="1" x14ac:dyDescent="0.25">
      <c r="A853" s="7" t="s">
        <v>23</v>
      </c>
    </row>
    <row r="854" spans="1:69" ht="16.8" customHeight="1" x14ac:dyDescent="0.25">
      <c r="A854" s="50" t="s">
        <v>23</v>
      </c>
    </row>
    <row r="855" spans="1:69" ht="16.8" customHeight="1" x14ac:dyDescent="0.35">
      <c r="A855" s="2"/>
      <c r="B855" s="2" t="s">
        <v>23</v>
      </c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4" t="s">
        <v>25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V855" s="7" t="s">
        <v>23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130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173</v>
      </c>
      <c r="BK855" s="21" t="s">
        <v>0</v>
      </c>
      <c r="BL855" s="8" t="s">
        <v>35</v>
      </c>
      <c r="BM855" s="8" t="s">
        <v>0</v>
      </c>
      <c r="BN855" s="8" t="s">
        <v>41</v>
      </c>
      <c r="BO855" s="8" t="s">
        <v>174</v>
      </c>
      <c r="BP855" s="8" t="s">
        <v>0</v>
      </c>
      <c r="BQ855" s="9" t="s">
        <v>175</v>
      </c>
    </row>
    <row r="856" spans="1:69" ht="16.8" customHeight="1" x14ac:dyDescent="0.35">
      <c r="A856" s="14">
        <v>45310</v>
      </c>
      <c r="B856" s="15" t="s">
        <v>176</v>
      </c>
      <c r="C856" s="15" t="s">
        <v>177</v>
      </c>
      <c r="D856" s="16">
        <v>898</v>
      </c>
      <c r="E856" s="16">
        <v>0</v>
      </c>
      <c r="F856" s="16"/>
      <c r="G856" s="16"/>
      <c r="H856" s="105"/>
      <c r="I856" s="4"/>
      <c r="J856" s="14">
        <f>A856</f>
        <v>45310</v>
      </c>
      <c r="K856" s="17" t="s">
        <v>25</v>
      </c>
      <c r="L856" s="16">
        <f>D859+D862+D860+D863</f>
        <v>3314.66</v>
      </c>
      <c r="M856" s="16"/>
      <c r="N856" s="82">
        <f>L856+L857-M857</f>
        <v>3314.66</v>
      </c>
      <c r="O856" s="80" t="e">
        <f>D859+D862+D860-E860-E859+O795</f>
        <v>#VALUE!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163560.96000000002</v>
      </c>
      <c r="AA856" s="15"/>
      <c r="AB856" s="19">
        <f>A856</f>
        <v>45310</v>
      </c>
      <c r="AC856" s="12" t="s">
        <v>26</v>
      </c>
      <c r="AD856" s="11">
        <f>N856</f>
        <v>3314.66</v>
      </c>
      <c r="AE856" s="11"/>
      <c r="AF856" s="20"/>
      <c r="AG856" s="20"/>
      <c r="AH856" s="21" t="s">
        <v>27</v>
      </c>
      <c r="AI856" s="22" t="s">
        <v>28</v>
      </c>
      <c r="AJ856" s="23" t="s">
        <v>29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178</v>
      </c>
      <c r="BM856" s="88">
        <f>BK856</f>
        <v>45310</v>
      </c>
      <c r="BN856" s="24" t="s">
        <v>178</v>
      </c>
      <c r="BO856" s="24"/>
      <c r="BP856" s="88">
        <f>BK856</f>
        <v>45310</v>
      </c>
      <c r="BQ856" s="126"/>
    </row>
    <row r="857" spans="1:69" ht="16.8" customHeight="1" x14ac:dyDescent="0.35">
      <c r="A857" s="15"/>
      <c r="B857" s="15"/>
      <c r="C857" s="15" t="s">
        <v>179</v>
      </c>
      <c r="D857" s="16">
        <v>0</v>
      </c>
      <c r="E857" s="16"/>
      <c r="F857" s="16"/>
      <c r="G857" s="16"/>
      <c r="H857" s="105" t="s">
        <v>35</v>
      </c>
      <c r="I857" s="4"/>
      <c r="J857" s="14"/>
      <c r="K857" s="17" t="s">
        <v>31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163560.96000000002</v>
      </c>
      <c r="AA857" s="15"/>
      <c r="AB857" s="24"/>
      <c r="AC857" s="24" t="s">
        <v>32</v>
      </c>
      <c r="AD857" s="25"/>
      <c r="AE857" s="25"/>
      <c r="AF857" s="25"/>
      <c r="AG857" s="25"/>
      <c r="AH857" s="12" t="s">
        <v>33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 t="s">
        <v>23</v>
      </c>
      <c r="BL857" s="24">
        <v>0</v>
      </c>
      <c r="BM857" s="91" t="s">
        <v>23</v>
      </c>
      <c r="BN857" s="24">
        <v>0</v>
      </c>
      <c r="BO857" s="24">
        <v>0</v>
      </c>
      <c r="BP857" s="91" t="s">
        <v>23</v>
      </c>
      <c r="BQ857" s="126"/>
    </row>
    <row r="858" spans="1:69" ht="16.8" customHeight="1" x14ac:dyDescent="0.35">
      <c r="A858" s="15"/>
      <c r="B858" s="15"/>
      <c r="C858" s="15" t="s">
        <v>180</v>
      </c>
      <c r="D858" s="16">
        <v>10075.48</v>
      </c>
      <c r="E858" s="16">
        <v>0</v>
      </c>
      <c r="F858" s="16" t="s">
        <v>23</v>
      </c>
      <c r="G858" s="16"/>
      <c r="H858" s="105">
        <f>D859+H797</f>
        <v>15025.309999999998</v>
      </c>
      <c r="I858" s="4"/>
      <c r="J858" s="14"/>
      <c r="K858" s="17" t="s">
        <v>36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163560.96000000002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 t="s">
        <v>23</v>
      </c>
      <c r="BL858" s="24">
        <v>0</v>
      </c>
      <c r="BM858" s="91" t="s">
        <v>23</v>
      </c>
      <c r="BN858" s="24">
        <v>0</v>
      </c>
      <c r="BO858" s="24">
        <v>0</v>
      </c>
      <c r="BP858" s="91" t="s">
        <v>23</v>
      </c>
      <c r="BQ858" s="126"/>
    </row>
    <row r="859" spans="1:69" ht="16.8" customHeight="1" x14ac:dyDescent="0.35">
      <c r="A859" s="15"/>
      <c r="B859" s="15">
        <v>0</v>
      </c>
      <c r="C859" s="15" t="s">
        <v>181</v>
      </c>
      <c r="D859" s="16">
        <v>1742.89</v>
      </c>
      <c r="E859" s="16"/>
      <c r="F859" s="16"/>
      <c r="G859" s="16"/>
      <c r="H859" s="105" t="s">
        <v>41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163560.96000000002</v>
      </c>
      <c r="AA859" s="15"/>
      <c r="AB859" s="24"/>
      <c r="AC859" s="24"/>
      <c r="AD859" s="25"/>
      <c r="AE859" s="25"/>
      <c r="AF859" s="25"/>
      <c r="AG859" s="25"/>
      <c r="AH859" s="17" t="s">
        <v>23</v>
      </c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 t="s">
        <v>23</v>
      </c>
      <c r="BL859" s="24">
        <v>0</v>
      </c>
      <c r="BM859" s="91" t="s">
        <v>23</v>
      </c>
      <c r="BN859" s="24">
        <v>0</v>
      </c>
      <c r="BO859" s="24">
        <v>0</v>
      </c>
      <c r="BP859" s="91" t="s">
        <v>23</v>
      </c>
      <c r="BQ859" s="126"/>
    </row>
    <row r="860" spans="1:69" ht="16.8" customHeight="1" x14ac:dyDescent="0.35">
      <c r="A860" s="15" t="s">
        <v>23</v>
      </c>
      <c r="B860" s="16">
        <f>B859+B799</f>
        <v>811.27</v>
      </c>
      <c r="C860" s="15" t="s">
        <v>182</v>
      </c>
      <c r="D860" s="16">
        <v>1526.44</v>
      </c>
      <c r="E860" s="16">
        <v>0</v>
      </c>
      <c r="F860" s="16"/>
      <c r="G860" s="16"/>
      <c r="H860" s="105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163560.96000000002</v>
      </c>
      <c r="AA860" s="15"/>
      <c r="AB860" s="24"/>
      <c r="AC860" s="17" t="s">
        <v>23</v>
      </c>
      <c r="AD860" s="25"/>
      <c r="AE860" s="25" t="s">
        <v>23</v>
      </c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 t="s">
        <v>23</v>
      </c>
      <c r="BL860" s="24">
        <v>0</v>
      </c>
      <c r="BM860" s="91" t="s">
        <v>23</v>
      </c>
      <c r="BN860" s="24">
        <v>0</v>
      </c>
      <c r="BO860" s="24"/>
      <c r="BP860" s="24"/>
      <c r="BQ860" s="126"/>
    </row>
    <row r="861" spans="1:69" ht="16.8" customHeight="1" x14ac:dyDescent="0.35">
      <c r="A861" s="15" t="s">
        <v>23</v>
      </c>
      <c r="B861" s="15"/>
      <c r="C861" s="15" t="s">
        <v>183</v>
      </c>
      <c r="D861" s="16">
        <v>170</v>
      </c>
      <c r="E861" s="16">
        <v>0</v>
      </c>
      <c r="F861" s="16"/>
      <c r="G861" s="16"/>
      <c r="H861" s="105" t="s">
        <v>45</v>
      </c>
      <c r="I861" s="77" t="s">
        <v>184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163560.96000000002</v>
      </c>
      <c r="AA861" s="15"/>
      <c r="AB861" s="24"/>
      <c r="AC861" s="17" t="s">
        <v>23</v>
      </c>
      <c r="AD861" s="25"/>
      <c r="AE861" s="25" t="s">
        <v>23</v>
      </c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 t="s">
        <v>23</v>
      </c>
      <c r="BL861" s="24">
        <v>0</v>
      </c>
      <c r="BM861" s="91" t="s">
        <v>23</v>
      </c>
      <c r="BN861" s="24">
        <v>0</v>
      </c>
      <c r="BO861" s="24"/>
      <c r="BP861" s="24"/>
      <c r="BQ861" s="126"/>
    </row>
    <row r="862" spans="1:69" ht="16.8" customHeight="1" x14ac:dyDescent="0.35">
      <c r="A862" s="15" t="s">
        <v>23</v>
      </c>
      <c r="B862" s="15" t="s">
        <v>43</v>
      </c>
      <c r="C862" s="15" t="s">
        <v>185</v>
      </c>
      <c r="D862" s="16">
        <v>0</v>
      </c>
      <c r="E862" s="16"/>
      <c r="F862" s="16"/>
      <c r="G862" s="16"/>
      <c r="H862" s="105">
        <f>D862+H801</f>
        <v>23.73</v>
      </c>
      <c r="I862" s="78">
        <f>D859+D860-E860+D862</f>
        <v>3269.33</v>
      </c>
      <c r="J862" s="14"/>
      <c r="K862" s="15" t="s">
        <v>46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163560.96000000002</v>
      </c>
      <c r="AA862" s="15"/>
      <c r="AB862" s="24"/>
      <c r="AC862" s="17" t="s">
        <v>23</v>
      </c>
      <c r="AD862" s="25"/>
      <c r="AE862" s="25" t="s">
        <v>23</v>
      </c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 t="s">
        <v>23</v>
      </c>
      <c r="BL862" s="24">
        <v>0</v>
      </c>
      <c r="BM862" s="91" t="s">
        <v>23</v>
      </c>
      <c r="BN862" s="24">
        <v>0</v>
      </c>
      <c r="BO862" s="24"/>
      <c r="BP862" s="24"/>
      <c r="BQ862" s="126"/>
    </row>
    <row r="863" spans="1:69" ht="16.8" customHeight="1" x14ac:dyDescent="0.35">
      <c r="A863" s="15"/>
      <c r="B863" s="15"/>
      <c r="C863" s="15" t="s">
        <v>186</v>
      </c>
      <c r="D863" s="16">
        <v>45.33</v>
      </c>
      <c r="E863" s="16"/>
      <c r="F863" s="16"/>
      <c r="G863" s="16">
        <v>0</v>
      </c>
      <c r="H863" s="105" t="s">
        <v>50</v>
      </c>
      <c r="I863" s="4"/>
      <c r="J863" s="14"/>
      <c r="K863" s="15" t="s">
        <v>48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163560.96000000002</v>
      </c>
      <c r="AA863" s="15" t="s">
        <v>23</v>
      </c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 t="s">
        <v>23</v>
      </c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 t="s">
        <v>23</v>
      </c>
      <c r="AR863" s="14"/>
      <c r="AS863" s="18"/>
      <c r="AT863" s="16">
        <v>0</v>
      </c>
      <c r="AU863" s="18">
        <f t="shared" si="286"/>
        <v>0</v>
      </c>
      <c r="AV863" s="15" t="s">
        <v>23</v>
      </c>
      <c r="AX863" s="14"/>
      <c r="AY863" s="18"/>
      <c r="AZ863" s="16">
        <v>0</v>
      </c>
      <c r="BA863" s="18">
        <f t="shared" si="287"/>
        <v>0</v>
      </c>
      <c r="BB863" s="15" t="s">
        <v>23</v>
      </c>
      <c r="BD863" s="14"/>
      <c r="BE863" s="18"/>
      <c r="BF863" s="16">
        <v>0</v>
      </c>
      <c r="BG863" s="18">
        <f t="shared" si="288"/>
        <v>0</v>
      </c>
      <c r="BH863" s="15" t="s">
        <v>23</v>
      </c>
      <c r="BJ863" s="86">
        <v>0</v>
      </c>
      <c r="BK863" s="90" t="s">
        <v>23</v>
      </c>
      <c r="BL863" s="24">
        <v>0</v>
      </c>
      <c r="BM863" s="91" t="s">
        <v>23</v>
      </c>
      <c r="BN863" s="24">
        <v>0</v>
      </c>
      <c r="BO863" s="24"/>
      <c r="BP863" s="24"/>
      <c r="BQ863" s="126"/>
    </row>
    <row r="864" spans="1:69" ht="16.8" customHeight="1" x14ac:dyDescent="0.35">
      <c r="A864" s="15"/>
      <c r="B864" s="15"/>
      <c r="C864" s="15" t="s">
        <v>187</v>
      </c>
      <c r="D864" s="16"/>
      <c r="E864" s="16"/>
      <c r="F864" s="16"/>
      <c r="G864" s="16">
        <v>0</v>
      </c>
      <c r="H864" s="105">
        <f>D863+H803</f>
        <v>1377.74</v>
      </c>
      <c r="I864" s="4"/>
      <c r="J864" s="14"/>
      <c r="K864" s="15" t="s">
        <v>51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163560.96000000002</v>
      </c>
      <c r="AA864" s="15" t="s">
        <v>23</v>
      </c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 t="s">
        <v>23</v>
      </c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 t="s">
        <v>23</v>
      </c>
      <c r="AR864" s="14"/>
      <c r="AS864" s="18">
        <v>0</v>
      </c>
      <c r="AT864" s="16">
        <v>0</v>
      </c>
      <c r="AU864" s="18">
        <f t="shared" si="286"/>
        <v>0</v>
      </c>
      <c r="AV864" s="15" t="s">
        <v>23</v>
      </c>
      <c r="AX864" s="14"/>
      <c r="AY864" s="18">
        <v>0</v>
      </c>
      <c r="AZ864" s="16">
        <v>0</v>
      </c>
      <c r="BA864" s="18">
        <f t="shared" si="287"/>
        <v>0</v>
      </c>
      <c r="BB864" s="15" t="s">
        <v>23</v>
      </c>
      <c r="BD864" s="14"/>
      <c r="BE864" s="18">
        <v>0</v>
      </c>
      <c r="BF864" s="16">
        <v>0</v>
      </c>
      <c r="BG864" s="18">
        <f t="shared" si="288"/>
        <v>0</v>
      </c>
      <c r="BH864" s="15" t="s">
        <v>23</v>
      </c>
      <c r="BJ864" s="86">
        <v>0</v>
      </c>
      <c r="BK864" s="90" t="s">
        <v>23</v>
      </c>
      <c r="BL864" s="24">
        <v>0</v>
      </c>
      <c r="BM864" s="91" t="s">
        <v>23</v>
      </c>
      <c r="BN864" s="24">
        <v>0</v>
      </c>
      <c r="BO864" s="24"/>
      <c r="BP864" s="24"/>
      <c r="BQ864" s="126"/>
    </row>
    <row r="865" spans="1:69" ht="16.8" customHeight="1" x14ac:dyDescent="0.35">
      <c r="A865" s="15"/>
      <c r="B865" s="15"/>
      <c r="C865" s="15" t="s">
        <v>188</v>
      </c>
      <c r="D865" s="16"/>
      <c r="E865" s="16"/>
      <c r="F865" s="16"/>
      <c r="G865" s="16">
        <v>0</v>
      </c>
      <c r="H865" s="105" t="s">
        <v>23</v>
      </c>
      <c r="I865" s="4"/>
      <c r="J865" s="14"/>
      <c r="K865" s="15" t="s">
        <v>53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163560.96000000002</v>
      </c>
      <c r="AA865" s="15" t="s">
        <v>23</v>
      </c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 t="s">
        <v>23</v>
      </c>
      <c r="AR865" s="14"/>
      <c r="AS865" s="18"/>
      <c r="AT865" s="16">
        <v>0</v>
      </c>
      <c r="AU865" s="18">
        <f t="shared" si="286"/>
        <v>0</v>
      </c>
      <c r="AV865" s="15" t="s">
        <v>23</v>
      </c>
      <c r="AX865" s="14"/>
      <c r="AY865" s="18"/>
      <c r="AZ865" s="16">
        <v>0</v>
      </c>
      <c r="BA865" s="18">
        <f t="shared" si="287"/>
        <v>0</v>
      </c>
      <c r="BB865" s="15" t="s">
        <v>23</v>
      </c>
      <c r="BD865" s="14"/>
      <c r="BE865" s="18"/>
      <c r="BF865" s="16">
        <v>0</v>
      </c>
      <c r="BG865" s="18">
        <f t="shared" si="288"/>
        <v>0</v>
      </c>
      <c r="BH865" s="15" t="s">
        <v>23</v>
      </c>
      <c r="BJ865" s="86">
        <v>0</v>
      </c>
      <c r="BK865" s="90" t="s">
        <v>23</v>
      </c>
      <c r="BL865" s="24">
        <v>0</v>
      </c>
      <c r="BM865" s="24"/>
      <c r="BN865" s="24"/>
      <c r="BO865" s="24"/>
      <c r="BP865" s="24"/>
      <c r="BQ865" s="126"/>
    </row>
    <row r="866" spans="1:69" ht="16.8" customHeight="1" x14ac:dyDescent="0.35">
      <c r="A866" s="15"/>
      <c r="B866" s="15"/>
      <c r="C866" s="15" t="s">
        <v>189</v>
      </c>
      <c r="D866" s="16"/>
      <c r="E866" s="16"/>
      <c r="F866" s="16"/>
      <c r="G866" s="16">
        <v>0</v>
      </c>
      <c r="H866" s="105" t="s">
        <v>23</v>
      </c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163560.96000000002</v>
      </c>
      <c r="AA866" s="15" t="s">
        <v>23</v>
      </c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 t="s">
        <v>23</v>
      </c>
      <c r="AR866" s="14"/>
      <c r="AS866" s="18"/>
      <c r="AT866" s="16">
        <v>0</v>
      </c>
      <c r="AU866" s="18">
        <f t="shared" si="286"/>
        <v>0</v>
      </c>
      <c r="AV866" s="15" t="s">
        <v>23</v>
      </c>
      <c r="AX866" s="14"/>
      <c r="AY866" s="18"/>
      <c r="AZ866" s="16">
        <v>0</v>
      </c>
      <c r="BA866" s="18">
        <f t="shared" si="287"/>
        <v>0</v>
      </c>
      <c r="BB866" s="15" t="s">
        <v>23</v>
      </c>
      <c r="BD866" s="14"/>
      <c r="BE866" s="18"/>
      <c r="BF866" s="16">
        <v>0</v>
      </c>
      <c r="BG866" s="18">
        <f t="shared" si="288"/>
        <v>0</v>
      </c>
      <c r="BH866" s="15" t="s">
        <v>23</v>
      </c>
      <c r="BJ866" s="86">
        <v>0</v>
      </c>
      <c r="BK866" s="90" t="s">
        <v>23</v>
      </c>
      <c r="BL866" s="24" t="s">
        <v>23</v>
      </c>
      <c r="BM866" s="24"/>
      <c r="BN866" s="24"/>
      <c r="BO866" s="24"/>
      <c r="BP866" s="24"/>
      <c r="BQ866" s="126"/>
    </row>
    <row r="867" spans="1:69" ht="16.8" customHeight="1" x14ac:dyDescent="0.35">
      <c r="A867" s="15"/>
      <c r="B867" s="15"/>
      <c r="C867" s="15" t="s">
        <v>190</v>
      </c>
      <c r="D867" s="16"/>
      <c r="E867" s="16"/>
      <c r="F867" s="16"/>
      <c r="G867" s="16">
        <v>0</v>
      </c>
      <c r="H867" s="16" t="s">
        <v>23</v>
      </c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163560.96000000002</v>
      </c>
      <c r="AA867" s="15" t="s">
        <v>23</v>
      </c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 t="s">
        <v>23</v>
      </c>
      <c r="AR867" s="14"/>
      <c r="AS867" s="18"/>
      <c r="AT867" s="16">
        <v>0</v>
      </c>
      <c r="AU867" s="18">
        <f t="shared" si="286"/>
        <v>0</v>
      </c>
      <c r="AV867" s="15" t="s">
        <v>23</v>
      </c>
      <c r="AX867" s="14"/>
      <c r="AY867" s="18"/>
      <c r="AZ867" s="16">
        <v>0</v>
      </c>
      <c r="BA867" s="18">
        <f t="shared" si="287"/>
        <v>0</v>
      </c>
      <c r="BB867" s="15" t="s">
        <v>23</v>
      </c>
      <c r="BD867" s="14"/>
      <c r="BE867" s="18"/>
      <c r="BF867" s="16">
        <v>0</v>
      </c>
      <c r="BG867" s="18">
        <f t="shared" si="288"/>
        <v>0</v>
      </c>
      <c r="BH867" s="15" t="s">
        <v>23</v>
      </c>
      <c r="BJ867" s="86">
        <v>0</v>
      </c>
      <c r="BK867" s="90" t="s">
        <v>23</v>
      </c>
      <c r="BL867" s="24"/>
      <c r="BM867" s="24"/>
      <c r="BN867" s="24"/>
      <c r="BO867" s="24"/>
      <c r="BP867" s="24"/>
      <c r="BQ867" s="126"/>
    </row>
    <row r="868" spans="1:69" ht="16.8" customHeight="1" x14ac:dyDescent="0.35">
      <c r="A868" s="15"/>
      <c r="B868" s="15"/>
      <c r="C868" s="15" t="s">
        <v>56</v>
      </c>
      <c r="D868" s="16">
        <f>SUM(G860:G867)+E863+E864+E865+E866+E867</f>
        <v>0</v>
      </c>
      <c r="E868" s="16"/>
      <c r="F868" s="16"/>
      <c r="G868" s="16"/>
      <c r="H868" s="16" t="s">
        <v>23</v>
      </c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 t="s">
        <v>23</v>
      </c>
      <c r="W868" s="14"/>
      <c r="X868" s="18"/>
      <c r="Y868" s="16">
        <v>0</v>
      </c>
      <c r="Z868" s="18">
        <f t="shared" si="284"/>
        <v>163560.96000000002</v>
      </c>
      <c r="AA868" s="15" t="s">
        <v>23</v>
      </c>
      <c r="AB868" s="24"/>
      <c r="AC868" s="15" t="s">
        <v>23</v>
      </c>
      <c r="AD868" s="25"/>
      <c r="AE868" s="62" t="s">
        <v>23</v>
      </c>
      <c r="AF868" s="63" t="s">
        <v>23</v>
      </c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 t="s">
        <v>23</v>
      </c>
      <c r="AR868" s="14"/>
      <c r="AS868" s="18"/>
      <c r="AT868" s="16">
        <v>0</v>
      </c>
      <c r="AU868" s="18">
        <f t="shared" si="286"/>
        <v>0</v>
      </c>
      <c r="AV868" s="15" t="s">
        <v>23</v>
      </c>
      <c r="AX868" s="14"/>
      <c r="AY868" s="18"/>
      <c r="AZ868" s="16">
        <v>0</v>
      </c>
      <c r="BA868" s="18">
        <f t="shared" si="287"/>
        <v>0</v>
      </c>
      <c r="BB868" s="15" t="s">
        <v>23</v>
      </c>
      <c r="BD868" s="14"/>
      <c r="BE868" s="18"/>
      <c r="BF868" s="16">
        <v>0</v>
      </c>
      <c r="BG868" s="18">
        <f t="shared" si="288"/>
        <v>0</v>
      </c>
      <c r="BH868" s="15" t="s">
        <v>23</v>
      </c>
      <c r="BJ868" s="86">
        <v>0</v>
      </c>
      <c r="BK868" s="90" t="s">
        <v>23</v>
      </c>
      <c r="BL868" s="24" t="s">
        <v>23</v>
      </c>
      <c r="BM868" s="24"/>
      <c r="BN868" s="24"/>
      <c r="BO868" s="24"/>
      <c r="BP868" s="24"/>
      <c r="BQ868" s="126"/>
    </row>
    <row r="869" spans="1:69" ht="16.8" customHeight="1" x14ac:dyDescent="0.35">
      <c r="A869" s="15"/>
      <c r="B869" s="15"/>
      <c r="C869" s="15" t="s">
        <v>57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191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 t="s">
        <v>23</v>
      </c>
      <c r="W869" s="14"/>
      <c r="X869" s="18"/>
      <c r="Y869" s="16">
        <v>0</v>
      </c>
      <c r="Z869" s="18">
        <f t="shared" si="284"/>
        <v>163560.96000000002</v>
      </c>
      <c r="AA869" s="15" t="str">
        <f>C869</f>
        <v>Sinistro</v>
      </c>
      <c r="AB869" s="24"/>
      <c r="AC869" s="15" t="s">
        <v>23</v>
      </c>
      <c r="AD869" s="25"/>
      <c r="AE869" s="62" t="s">
        <v>23</v>
      </c>
      <c r="AF869" s="63" t="s">
        <v>23</v>
      </c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 t="s">
        <v>23</v>
      </c>
      <c r="AR869" s="14"/>
      <c r="AS869" s="18"/>
      <c r="AT869" s="16">
        <v>0</v>
      </c>
      <c r="AU869" s="18">
        <f t="shared" si="286"/>
        <v>0</v>
      </c>
      <c r="AV869" s="15" t="s">
        <v>23</v>
      </c>
      <c r="AX869" s="14"/>
      <c r="AY869" s="18"/>
      <c r="AZ869" s="16">
        <v>0</v>
      </c>
      <c r="BA869" s="18">
        <f t="shared" si="287"/>
        <v>0</v>
      </c>
      <c r="BB869" s="15" t="s">
        <v>23</v>
      </c>
      <c r="BD869" s="14"/>
      <c r="BE869" s="18"/>
      <c r="BF869" s="16">
        <v>0</v>
      </c>
      <c r="BG869" s="18">
        <f t="shared" si="288"/>
        <v>0</v>
      </c>
      <c r="BH869" s="15" t="s">
        <v>23</v>
      </c>
      <c r="BJ869" s="86">
        <v>0</v>
      </c>
      <c r="BK869" s="90" t="s">
        <v>23</v>
      </c>
      <c r="BL869" s="24"/>
      <c r="BM869" s="24"/>
      <c r="BN869" s="24"/>
      <c r="BO869" s="24"/>
      <c r="BP869" s="24"/>
      <c r="BQ869" s="126"/>
    </row>
    <row r="870" spans="1:69" ht="16.8" customHeight="1" x14ac:dyDescent="0.35">
      <c r="A870" s="15"/>
      <c r="B870" s="15"/>
      <c r="C870" s="15" t="s">
        <v>58</v>
      </c>
      <c r="D870" s="16">
        <f>E869+G869</f>
        <v>0</v>
      </c>
      <c r="E870" s="16"/>
      <c r="F870" s="16"/>
      <c r="G870" s="16"/>
      <c r="H870" s="16" t="s">
        <v>23</v>
      </c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 t="s">
        <v>23</v>
      </c>
      <c r="W870" s="14"/>
      <c r="X870" s="18"/>
      <c r="Y870" s="16">
        <v>0</v>
      </c>
      <c r="Z870" s="18">
        <f t="shared" si="284"/>
        <v>163560.96000000002</v>
      </c>
      <c r="AA870" s="15" t="s">
        <v>23</v>
      </c>
      <c r="AB870" s="24"/>
      <c r="AC870" s="64" t="s">
        <v>146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 t="s">
        <v>23</v>
      </c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 t="s">
        <v>23</v>
      </c>
      <c r="AR870" s="14"/>
      <c r="AS870" s="18"/>
      <c r="AT870" s="16">
        <v>0</v>
      </c>
      <c r="AU870" s="18">
        <f t="shared" si="286"/>
        <v>0</v>
      </c>
      <c r="AV870" s="15" t="s">
        <v>23</v>
      </c>
      <c r="AX870" s="14"/>
      <c r="AY870" s="18"/>
      <c r="AZ870" s="16">
        <v>0</v>
      </c>
      <c r="BA870" s="18">
        <f t="shared" si="287"/>
        <v>0</v>
      </c>
      <c r="BB870" s="15" t="s">
        <v>23</v>
      </c>
      <c r="BD870" s="14"/>
      <c r="BE870" s="18"/>
      <c r="BF870" s="16">
        <v>0</v>
      </c>
      <c r="BG870" s="18">
        <f t="shared" si="288"/>
        <v>0</v>
      </c>
      <c r="BH870" s="15" t="s">
        <v>23</v>
      </c>
      <c r="BJ870" s="86"/>
      <c r="BK870" s="86"/>
      <c r="BL870" s="24" t="s">
        <v>23</v>
      </c>
      <c r="BM870" s="24"/>
      <c r="BN870" s="24"/>
      <c r="BO870" s="24"/>
      <c r="BP870" s="24"/>
      <c r="BQ870" s="126"/>
    </row>
    <row r="871" spans="1:69" ht="16.8" customHeight="1" x14ac:dyDescent="0.35">
      <c r="A871" s="15"/>
      <c r="B871" s="15"/>
      <c r="C871" s="15" t="s">
        <v>59</v>
      </c>
      <c r="D871" s="16" t="s">
        <v>23</v>
      </c>
      <c r="E871" s="16"/>
      <c r="F871" s="16"/>
      <c r="G871" s="16">
        <v>0</v>
      </c>
      <c r="H871" s="16" t="s">
        <v>23</v>
      </c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163560.96000000002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 t="s">
        <v>23</v>
      </c>
      <c r="BM871" s="24"/>
      <c r="BN871" s="24"/>
      <c r="BO871" s="24"/>
      <c r="BP871" s="24"/>
      <c r="BQ871" s="126"/>
    </row>
    <row r="872" spans="1:69" ht="16.8" customHeight="1" x14ac:dyDescent="0.35">
      <c r="A872" s="15"/>
      <c r="B872" s="15"/>
      <c r="C872" s="15" t="s">
        <v>147</v>
      </c>
      <c r="D872" s="16"/>
      <c r="E872" s="16"/>
      <c r="F872" s="16"/>
      <c r="G872" s="16">
        <v>0</v>
      </c>
      <c r="H872" s="16" t="s">
        <v>23</v>
      </c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163560.96000000002</v>
      </c>
      <c r="AA872" s="15" t="s">
        <v>23</v>
      </c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 t="s">
        <v>23</v>
      </c>
      <c r="AR872" s="14"/>
      <c r="AS872" s="18"/>
      <c r="AT872" s="16">
        <v>0</v>
      </c>
      <c r="AU872" s="18">
        <f t="shared" si="286"/>
        <v>0</v>
      </c>
      <c r="AV872" s="15" t="s">
        <v>23</v>
      </c>
      <c r="AX872" s="14"/>
      <c r="AY872" s="18"/>
      <c r="AZ872" s="16">
        <v>0</v>
      </c>
      <c r="BA872" s="18">
        <f t="shared" si="287"/>
        <v>0</v>
      </c>
      <c r="BB872" s="15" t="s">
        <v>23</v>
      </c>
      <c r="BD872" s="14"/>
      <c r="BE872" s="18"/>
      <c r="BF872" s="16">
        <v>0</v>
      </c>
      <c r="BG872" s="18">
        <f t="shared" si="288"/>
        <v>0</v>
      </c>
      <c r="BH872" s="15" t="s">
        <v>23</v>
      </c>
      <c r="BJ872" s="86"/>
      <c r="BK872" s="86"/>
      <c r="BL872" s="24" t="s">
        <v>23</v>
      </c>
      <c r="BM872" s="24"/>
      <c r="BN872" s="24"/>
      <c r="BO872" s="24"/>
      <c r="BP872" s="24"/>
      <c r="BQ872" s="126"/>
    </row>
    <row r="873" spans="1:69" ht="16.8" customHeight="1" x14ac:dyDescent="0.35">
      <c r="A873" s="15"/>
      <c r="B873" s="15"/>
      <c r="C873" s="15" t="s">
        <v>61</v>
      </c>
      <c r="D873" s="16">
        <f>SUM(G872:G873)</f>
        <v>0</v>
      </c>
      <c r="E873" s="16">
        <v>0</v>
      </c>
      <c r="F873" s="16"/>
      <c r="G873" s="16">
        <v>0</v>
      </c>
      <c r="H873" s="16" t="s">
        <v>23</v>
      </c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163560.96000000002</v>
      </c>
      <c r="AA873" s="15" t="s">
        <v>23</v>
      </c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 t="s">
        <v>23</v>
      </c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 t="s">
        <v>23</v>
      </c>
      <c r="AR873" s="14"/>
      <c r="AS873" s="18"/>
      <c r="AT873" s="16">
        <v>0</v>
      </c>
      <c r="AU873" s="18">
        <f t="shared" si="286"/>
        <v>0</v>
      </c>
      <c r="AV873" s="15" t="s">
        <v>23</v>
      </c>
      <c r="AX873" s="14"/>
      <c r="AY873" s="18"/>
      <c r="AZ873" s="16">
        <v>0</v>
      </c>
      <c r="BA873" s="18">
        <f t="shared" si="287"/>
        <v>0</v>
      </c>
      <c r="BB873" s="15" t="s">
        <v>23</v>
      </c>
      <c r="BD873" s="14"/>
      <c r="BE873" s="18"/>
      <c r="BF873" s="16">
        <v>0</v>
      </c>
      <c r="BG873" s="18">
        <f t="shared" si="288"/>
        <v>0</v>
      </c>
      <c r="BH873" s="15" t="s">
        <v>23</v>
      </c>
      <c r="BJ873" s="86"/>
      <c r="BK873" s="86"/>
      <c r="BL873" s="24" t="s">
        <v>23</v>
      </c>
      <c r="BM873" s="24"/>
      <c r="BN873" s="24"/>
      <c r="BO873" s="24"/>
      <c r="BP873" s="24"/>
      <c r="BQ873" s="126"/>
    </row>
    <row r="874" spans="1:69" ht="16.8" customHeight="1" x14ac:dyDescent="0.35">
      <c r="A874" s="15"/>
      <c r="B874" s="15"/>
      <c r="C874" s="28" t="s">
        <v>325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163560.71000000002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 t="s">
        <v>23</v>
      </c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 t="s">
        <v>23</v>
      </c>
      <c r="BD874" s="14"/>
      <c r="BE874" s="18"/>
      <c r="BF874" s="16">
        <v>0</v>
      </c>
      <c r="BG874" s="18">
        <f t="shared" si="288"/>
        <v>0</v>
      </c>
      <c r="BH874" s="15" t="s">
        <v>23</v>
      </c>
      <c r="BJ874" s="86"/>
      <c r="BK874" s="86"/>
      <c r="BL874" s="24" t="s">
        <v>23</v>
      </c>
      <c r="BM874" s="24"/>
      <c r="BN874" s="24"/>
      <c r="BO874" s="24"/>
      <c r="BP874" s="24"/>
      <c r="BQ874" s="126"/>
    </row>
    <row r="875" spans="1:69" ht="16.8" customHeight="1" x14ac:dyDescent="0.35">
      <c r="A875" s="15"/>
      <c r="B875" s="15"/>
      <c r="C875" s="15" t="s">
        <v>23</v>
      </c>
      <c r="D875" s="16"/>
      <c r="E875" s="16"/>
      <c r="F875" s="16" t="s">
        <v>23</v>
      </c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 t="str">
        <f t="shared" si="292"/>
        <v/>
      </c>
      <c r="W875" s="14"/>
      <c r="X875" s="18"/>
      <c r="Y875" s="16">
        <v>0</v>
      </c>
      <c r="Z875" s="18">
        <f t="shared" si="284"/>
        <v>163560.71000000002</v>
      </c>
      <c r="AA875" s="15" t="s">
        <v>23</v>
      </c>
      <c r="AB875" s="24"/>
      <c r="AC875" s="15" t="str">
        <f t="shared" si="293"/>
        <v/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 t="s">
        <v>23</v>
      </c>
      <c r="AR875" s="14"/>
      <c r="AS875" s="18"/>
      <c r="AT875" s="16">
        <v>0</v>
      </c>
      <c r="AU875" s="18">
        <f t="shared" si="286"/>
        <v>0</v>
      </c>
      <c r="AV875" s="15" t="s">
        <v>23</v>
      </c>
      <c r="AX875" s="14"/>
      <c r="AY875" s="18"/>
      <c r="AZ875" s="16">
        <v>0</v>
      </c>
      <c r="BA875" s="18">
        <f t="shared" si="287"/>
        <v>0</v>
      </c>
      <c r="BB875" s="15" t="s">
        <v>23</v>
      </c>
      <c r="BD875" s="14"/>
      <c r="BE875" s="18"/>
      <c r="BF875" s="16">
        <v>0</v>
      </c>
      <c r="BG875" s="18">
        <f t="shared" si="288"/>
        <v>0</v>
      </c>
      <c r="BH875" s="15" t="s">
        <v>23</v>
      </c>
      <c r="BJ875" s="86"/>
      <c r="BK875" s="86"/>
      <c r="BL875" s="24"/>
      <c r="BM875" s="24"/>
      <c r="BN875" s="24"/>
      <c r="BO875" s="24"/>
      <c r="BP875" s="24"/>
      <c r="BQ875" s="126"/>
    </row>
    <row r="876" spans="1:69" ht="16.8" customHeight="1" x14ac:dyDescent="0.35">
      <c r="A876" s="15"/>
      <c r="B876" s="15"/>
      <c r="C876" s="28" t="s">
        <v>63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163560.71000000002</v>
      </c>
      <c r="AA876" s="15" t="s">
        <v>23</v>
      </c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 t="s">
        <v>23</v>
      </c>
      <c r="AR876" s="14"/>
      <c r="AS876" s="18"/>
      <c r="AT876" s="16">
        <v>0</v>
      </c>
      <c r="AU876" s="18">
        <f t="shared" si="286"/>
        <v>0</v>
      </c>
      <c r="AV876" s="15" t="s">
        <v>23</v>
      </c>
      <c r="AX876" s="14"/>
      <c r="AY876" s="18"/>
      <c r="AZ876" s="16">
        <v>0</v>
      </c>
      <c r="BA876" s="18">
        <f t="shared" si="287"/>
        <v>0</v>
      </c>
      <c r="BB876" s="15" t="s">
        <v>23</v>
      </c>
      <c r="BD876" s="14"/>
      <c r="BE876" s="18"/>
      <c r="BF876" s="16">
        <v>0</v>
      </c>
      <c r="BG876" s="18">
        <f t="shared" si="288"/>
        <v>0</v>
      </c>
      <c r="BH876" s="15" t="s">
        <v>23</v>
      </c>
      <c r="BJ876" s="86"/>
      <c r="BK876" s="86"/>
      <c r="BL876" s="24"/>
      <c r="BM876" s="24"/>
      <c r="BN876" s="24"/>
      <c r="BO876" s="24"/>
      <c r="BP876" s="24"/>
      <c r="BQ876" s="126"/>
    </row>
    <row r="877" spans="1:69" ht="16.8" customHeight="1" x14ac:dyDescent="0.35">
      <c r="A877" s="15"/>
      <c r="B877" s="15"/>
      <c r="C877" s="15" t="s">
        <v>64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163560.71000000002</v>
      </c>
      <c r="AA877" s="15" t="s">
        <v>23</v>
      </c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 t="s">
        <v>23</v>
      </c>
      <c r="AR877" s="14"/>
      <c r="AS877" s="18"/>
      <c r="AT877" s="16">
        <v>0</v>
      </c>
      <c r="AU877" s="18">
        <f t="shared" si="286"/>
        <v>0</v>
      </c>
      <c r="AV877" s="15" t="s">
        <v>23</v>
      </c>
      <c r="AX877" s="14"/>
      <c r="AY877" s="18"/>
      <c r="AZ877" s="16">
        <v>0</v>
      </c>
      <c r="BA877" s="18">
        <f t="shared" si="287"/>
        <v>0</v>
      </c>
      <c r="BB877" s="15" t="s">
        <v>23</v>
      </c>
      <c r="BD877" s="14"/>
      <c r="BE877" s="18"/>
      <c r="BF877" s="16">
        <v>0</v>
      </c>
      <c r="BG877" s="18">
        <f t="shared" si="288"/>
        <v>0</v>
      </c>
      <c r="BH877" s="15" t="s">
        <v>23</v>
      </c>
      <c r="BJ877" s="86"/>
      <c r="BK877" s="86"/>
      <c r="BL877" s="24" t="s">
        <v>23</v>
      </c>
      <c r="BM877" s="24"/>
      <c r="BN877" s="24"/>
      <c r="BO877" s="24"/>
      <c r="BP877" s="24"/>
      <c r="BQ877" s="126"/>
    </row>
    <row r="878" spans="1:69" ht="16.8" customHeight="1" x14ac:dyDescent="0.35">
      <c r="A878" s="15"/>
      <c r="B878" s="15"/>
      <c r="C878" s="15" t="s">
        <v>51</v>
      </c>
      <c r="D878" s="16"/>
      <c r="E878" s="16"/>
      <c r="F878" s="16"/>
      <c r="G878" s="16">
        <v>0</v>
      </c>
      <c r="H878" s="16"/>
      <c r="I878" s="4"/>
      <c r="J878" s="14"/>
      <c r="K878" s="17" t="s">
        <v>65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163560.71000000002</v>
      </c>
      <c r="AA878" s="15" t="s">
        <v>23</v>
      </c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 t="s">
        <v>23</v>
      </c>
      <c r="AR878" s="14"/>
      <c r="AS878" s="18"/>
      <c r="AT878" s="16">
        <v>0</v>
      </c>
      <c r="AU878" s="18">
        <f t="shared" si="286"/>
        <v>0</v>
      </c>
      <c r="AV878" s="15" t="s">
        <v>23</v>
      </c>
      <c r="AX878" s="14"/>
      <c r="AY878" s="18"/>
      <c r="AZ878" s="16">
        <v>0</v>
      </c>
      <c r="BA878" s="18">
        <f t="shared" si="287"/>
        <v>0</v>
      </c>
      <c r="BB878" s="15" t="s">
        <v>23</v>
      </c>
      <c r="BD878" s="14"/>
      <c r="BE878" s="18"/>
      <c r="BF878" s="16">
        <v>0</v>
      </c>
      <c r="BG878" s="18">
        <f t="shared" si="288"/>
        <v>0</v>
      </c>
      <c r="BH878" s="15" t="s">
        <v>23</v>
      </c>
      <c r="BJ878" s="86"/>
      <c r="BK878" s="86"/>
      <c r="BL878" s="24"/>
      <c r="BM878" s="24"/>
      <c r="BN878" s="24"/>
      <c r="BO878" s="24"/>
      <c r="BP878" s="24"/>
      <c r="BQ878" s="126"/>
    </row>
    <row r="879" spans="1:69" ht="16.8" customHeight="1" x14ac:dyDescent="0.35">
      <c r="A879" s="15"/>
      <c r="B879" s="15"/>
      <c r="C879" s="28" t="s">
        <v>66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 t="s">
        <v>23</v>
      </c>
      <c r="L879" s="16"/>
      <c r="M879" s="16"/>
      <c r="N879" s="16" t="s">
        <v>67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163560.71000000002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 t="s">
        <v>23</v>
      </c>
      <c r="AR879" s="14"/>
      <c r="AS879" s="18"/>
      <c r="AT879" s="16"/>
      <c r="AU879" s="18">
        <f t="shared" si="286"/>
        <v>0</v>
      </c>
      <c r="AV879" s="15" t="s">
        <v>23</v>
      </c>
      <c r="AX879" s="14"/>
      <c r="AY879" s="18"/>
      <c r="AZ879" s="16"/>
      <c r="BA879" s="18">
        <f t="shared" si="287"/>
        <v>0</v>
      </c>
      <c r="BB879" s="15" t="s">
        <v>23</v>
      </c>
      <c r="BD879" s="14"/>
      <c r="BE879" s="18"/>
      <c r="BF879" s="16"/>
      <c r="BG879" s="18">
        <f t="shared" si="288"/>
        <v>0</v>
      </c>
      <c r="BH879" s="15" t="s">
        <v>23</v>
      </c>
      <c r="BJ879" s="86"/>
      <c r="BK879" s="86"/>
      <c r="BL879" s="24"/>
      <c r="BM879" s="24"/>
      <c r="BN879" s="24"/>
      <c r="BO879" s="24"/>
      <c r="BP879" s="24"/>
      <c r="BQ879" s="126"/>
    </row>
    <row r="880" spans="1:69" ht="16.8" customHeight="1" x14ac:dyDescent="0.35">
      <c r="A880" s="15"/>
      <c r="B880" s="66"/>
      <c r="C880" s="15" t="s">
        <v>149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 t="s">
        <v>23</v>
      </c>
      <c r="L880" s="16"/>
      <c r="M880" s="16">
        <v>0</v>
      </c>
      <c r="N880" s="16" t="s">
        <v>69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163560.71000000002</v>
      </c>
      <c r="AA880" s="15" t="s">
        <v>23</v>
      </c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 t="s">
        <v>23</v>
      </c>
      <c r="AR880" s="14"/>
      <c r="AS880" s="18"/>
      <c r="AT880" s="16">
        <v>0</v>
      </c>
      <c r="AU880" s="18">
        <f t="shared" si="286"/>
        <v>0</v>
      </c>
      <c r="AV880" s="15" t="s">
        <v>23</v>
      </c>
      <c r="AX880" s="14"/>
      <c r="AY880" s="18"/>
      <c r="AZ880" s="16">
        <v>0</v>
      </c>
      <c r="BA880" s="18">
        <f t="shared" si="287"/>
        <v>0</v>
      </c>
      <c r="BB880" s="15" t="s">
        <v>23</v>
      </c>
      <c r="BD880" s="14"/>
      <c r="BE880" s="18"/>
      <c r="BF880" s="16">
        <v>0</v>
      </c>
      <c r="BG880" s="18">
        <f t="shared" si="288"/>
        <v>0</v>
      </c>
      <c r="BH880" s="15" t="s">
        <v>23</v>
      </c>
      <c r="BJ880" s="86"/>
      <c r="BK880" s="86"/>
      <c r="BL880" s="24"/>
      <c r="BM880" s="24"/>
      <c r="BN880" s="24"/>
      <c r="BO880" s="24"/>
      <c r="BP880" s="24"/>
      <c r="BQ880" s="126"/>
    </row>
    <row r="881" spans="1:69" ht="16.8" customHeight="1" x14ac:dyDescent="0.35">
      <c r="A881" s="15"/>
      <c r="B881" s="15"/>
      <c r="C881" s="15" t="s">
        <v>151</v>
      </c>
      <c r="D881" s="16"/>
      <c r="E881" s="16">
        <v>0</v>
      </c>
      <c r="F881" s="16"/>
      <c r="G881" s="16">
        <v>0</v>
      </c>
      <c r="H881" s="16"/>
      <c r="I881" s="4"/>
      <c r="J881" s="14" t="s">
        <v>23</v>
      </c>
      <c r="K881" s="17" t="s">
        <v>23</v>
      </c>
      <c r="L881" s="16"/>
      <c r="M881" s="16">
        <v>0</v>
      </c>
      <c r="N881" s="16" t="s">
        <v>71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163560.71000000002</v>
      </c>
      <c r="AA881" s="15" t="s">
        <v>23</v>
      </c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 t="s">
        <v>23</v>
      </c>
      <c r="AR881" s="14"/>
      <c r="AS881" s="18"/>
      <c r="AT881" s="16">
        <v>0</v>
      </c>
      <c r="AU881" s="18">
        <f t="shared" si="286"/>
        <v>0</v>
      </c>
      <c r="AV881" s="15" t="s">
        <v>23</v>
      </c>
      <c r="AX881" s="14"/>
      <c r="AY881" s="18"/>
      <c r="AZ881" s="16">
        <v>0</v>
      </c>
      <c r="BA881" s="18">
        <f t="shared" si="287"/>
        <v>0</v>
      </c>
      <c r="BB881" s="15" t="s">
        <v>23</v>
      </c>
      <c r="BD881" s="14"/>
      <c r="BE881" s="18"/>
      <c r="BF881" s="16">
        <v>0</v>
      </c>
      <c r="BG881" s="18">
        <f t="shared" si="288"/>
        <v>0</v>
      </c>
      <c r="BH881" s="15" t="s">
        <v>23</v>
      </c>
      <c r="BJ881" s="86"/>
      <c r="BK881" s="86"/>
      <c r="BL881" s="24"/>
      <c r="BM881" s="24"/>
      <c r="BN881" s="24"/>
      <c r="BO881" s="24"/>
      <c r="BP881" s="24"/>
      <c r="BQ881" s="126"/>
    </row>
    <row r="882" spans="1:69" ht="16.8" customHeight="1" x14ac:dyDescent="0.35">
      <c r="A882" s="15"/>
      <c r="B882" s="15"/>
      <c r="C882" s="15" t="s">
        <v>153</v>
      </c>
      <c r="D882" s="16" t="s">
        <v>23</v>
      </c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73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163560.71000000002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6"/>
    </row>
    <row r="883" spans="1:69" ht="16.8" customHeight="1" x14ac:dyDescent="0.35">
      <c r="A883" s="15"/>
      <c r="B883" s="15"/>
      <c r="C883" s="15" t="s">
        <v>154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75</v>
      </c>
      <c r="L883" s="3">
        <f>SUM(L856:L882)</f>
        <v>11143.48</v>
      </c>
      <c r="M883" s="3">
        <f>SUM(M856:M882)</f>
        <v>3314.6600000000003</v>
      </c>
      <c r="N883" s="16" t="s">
        <v>76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163560.71000000002</v>
      </c>
      <c r="AA883" s="15" t="s">
        <v>23</v>
      </c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 t="s">
        <v>23</v>
      </c>
      <c r="AR883" s="14"/>
      <c r="AS883" s="18"/>
      <c r="AT883" s="16">
        <v>0</v>
      </c>
      <c r="AU883" s="18">
        <f t="shared" si="286"/>
        <v>0</v>
      </c>
      <c r="AV883" s="15" t="s">
        <v>23</v>
      </c>
      <c r="AX883" s="14"/>
      <c r="AY883" s="18"/>
      <c r="AZ883" s="16">
        <v>0</v>
      </c>
      <c r="BA883" s="18">
        <f t="shared" si="287"/>
        <v>0</v>
      </c>
      <c r="BB883" s="15" t="s">
        <v>23</v>
      </c>
      <c r="BD883" s="14"/>
      <c r="BE883" s="18"/>
      <c r="BF883" s="16">
        <v>0</v>
      </c>
      <c r="BG883" s="18">
        <f t="shared" si="288"/>
        <v>0</v>
      </c>
      <c r="BH883" s="15" t="s">
        <v>23</v>
      </c>
      <c r="BJ883" s="86"/>
      <c r="BK883" s="86"/>
      <c r="BL883" s="24"/>
      <c r="BM883" s="24"/>
      <c r="BN883" s="24"/>
      <c r="BO883" s="24"/>
      <c r="BP883" s="24"/>
      <c r="BQ883" s="126"/>
    </row>
    <row r="884" spans="1:69" ht="16.8" customHeight="1" x14ac:dyDescent="0.35">
      <c r="A884" s="15"/>
      <c r="B884" s="15"/>
      <c r="C884" s="15" t="s">
        <v>77</v>
      </c>
      <c r="D884" s="16"/>
      <c r="E884" s="16"/>
      <c r="F884" s="16"/>
      <c r="G884" s="16">
        <v>0</v>
      </c>
      <c r="H884" s="16"/>
      <c r="I884" s="4"/>
      <c r="J884" s="14"/>
      <c r="K884" s="6" t="s">
        <v>33</v>
      </c>
      <c r="L884" s="3">
        <f>L824</f>
        <v>646202.94999999995</v>
      </c>
      <c r="M884" s="3">
        <f>M824</f>
        <v>432819.18999999994</v>
      </c>
      <c r="N884" s="16" t="s">
        <v>78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163560.71000000002</v>
      </c>
      <c r="AA884" s="15" t="s">
        <v>23</v>
      </c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 t="s">
        <v>23</v>
      </c>
      <c r="AR884" s="14"/>
      <c r="AS884" s="18"/>
      <c r="AT884" s="16">
        <v>0</v>
      </c>
      <c r="AU884" s="18">
        <f t="shared" si="286"/>
        <v>0</v>
      </c>
      <c r="AV884" s="15" t="s">
        <v>23</v>
      </c>
      <c r="AX884" s="14"/>
      <c r="AY884" s="18"/>
      <c r="AZ884" s="16">
        <v>0</v>
      </c>
      <c r="BA884" s="18">
        <f t="shared" si="287"/>
        <v>0</v>
      </c>
      <c r="BB884" s="15" t="s">
        <v>23</v>
      </c>
      <c r="BD884" s="14"/>
      <c r="BE884" s="18"/>
      <c r="BF884" s="16">
        <v>0</v>
      </c>
      <c r="BG884" s="18">
        <f t="shared" si="288"/>
        <v>0</v>
      </c>
      <c r="BH884" s="15" t="s">
        <v>23</v>
      </c>
      <c r="BJ884" s="86"/>
      <c r="BK884" s="86"/>
      <c r="BL884" s="24"/>
      <c r="BM884" s="24"/>
      <c r="BN884" s="24"/>
      <c r="BO884" s="24"/>
      <c r="BP884" s="24"/>
      <c r="BQ884" s="126"/>
    </row>
    <row r="885" spans="1:69" ht="16.8" customHeight="1" thickBot="1" x14ac:dyDescent="0.4">
      <c r="A885" s="15"/>
      <c r="B885" s="15"/>
      <c r="C885" s="15" t="s">
        <v>79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80</v>
      </c>
      <c r="L885" s="3">
        <f>L883+L884</f>
        <v>657346.42999999993</v>
      </c>
      <c r="M885" s="3">
        <f>M883+M884</f>
        <v>436133.84999999992</v>
      </c>
      <c r="N885" s="16" t="s">
        <v>81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163560.71000000002</v>
      </c>
      <c r="AA885" s="15"/>
      <c r="AB885" s="24"/>
      <c r="AC885" s="15" t="s">
        <v>23</v>
      </c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6"/>
    </row>
    <row r="886" spans="1:69" ht="16.8" customHeight="1" thickTop="1" thickBot="1" x14ac:dyDescent="0.4">
      <c r="A886" s="15"/>
      <c r="B886" s="15"/>
      <c r="C886" s="15" t="s">
        <v>82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83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163560.71000000002</v>
      </c>
      <c r="AA886" s="15" t="s">
        <v>23</v>
      </c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 t="s">
        <v>23</v>
      </c>
      <c r="AR886" s="14"/>
      <c r="AS886" s="18"/>
      <c r="AT886" s="16">
        <v>0</v>
      </c>
      <c r="AU886" s="18">
        <f t="shared" si="286"/>
        <v>0</v>
      </c>
      <c r="AV886" s="15" t="s">
        <v>23</v>
      </c>
      <c r="AX886" s="14"/>
      <c r="AY886" s="18"/>
      <c r="AZ886" s="16">
        <v>0</v>
      </c>
      <c r="BA886" s="18">
        <f t="shared" si="287"/>
        <v>0</v>
      </c>
      <c r="BB886" s="15" t="s">
        <v>23</v>
      </c>
      <c r="BD886" s="14"/>
      <c r="BE886" s="18"/>
      <c r="BF886" s="16">
        <v>0</v>
      </c>
      <c r="BG886" s="18">
        <f t="shared" si="288"/>
        <v>0</v>
      </c>
      <c r="BH886" s="15" t="s">
        <v>23</v>
      </c>
      <c r="BJ886" s="86"/>
      <c r="BK886" s="86"/>
      <c r="BL886" s="24"/>
      <c r="BM886" s="24"/>
      <c r="BN886" s="24"/>
      <c r="BO886" s="24"/>
      <c r="BP886" s="24"/>
      <c r="BQ886" s="126"/>
    </row>
    <row r="887" spans="1:69" ht="16.8" customHeight="1" thickTop="1" thickBot="1" x14ac:dyDescent="0.4">
      <c r="A887" s="15"/>
      <c r="B887" s="15"/>
      <c r="C887" s="15" t="s">
        <v>84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85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163560.71000000002</v>
      </c>
      <c r="AA887" s="15" t="s">
        <v>23</v>
      </c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 t="s">
        <v>23</v>
      </c>
      <c r="AR887" s="14"/>
      <c r="AS887" s="18"/>
      <c r="AT887" s="16">
        <v>0</v>
      </c>
      <c r="AU887" s="18">
        <f t="shared" si="286"/>
        <v>0</v>
      </c>
      <c r="AV887" s="15" t="s">
        <v>23</v>
      </c>
      <c r="AX887" s="14"/>
      <c r="AY887" s="18"/>
      <c r="AZ887" s="16">
        <v>0</v>
      </c>
      <c r="BA887" s="18">
        <f t="shared" si="287"/>
        <v>0</v>
      </c>
      <c r="BB887" s="15" t="s">
        <v>23</v>
      </c>
      <c r="BD887" s="14"/>
      <c r="BE887" s="18"/>
      <c r="BF887" s="16">
        <v>0</v>
      </c>
      <c r="BG887" s="18">
        <f t="shared" si="288"/>
        <v>0</v>
      </c>
      <c r="BH887" s="15" t="s">
        <v>23</v>
      </c>
      <c r="BJ887" s="86"/>
      <c r="BK887" s="86"/>
      <c r="BL887" s="24"/>
      <c r="BM887" s="24"/>
      <c r="BN887" s="24"/>
      <c r="BO887" s="24"/>
      <c r="BP887" s="24"/>
      <c r="BQ887" s="126"/>
    </row>
    <row r="888" spans="1:69" ht="16.8" customHeight="1" thickTop="1" x14ac:dyDescent="0.35">
      <c r="A888" s="15"/>
      <c r="B888" s="15"/>
      <c r="C888" s="15" t="s">
        <v>86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87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163560.71000000002</v>
      </c>
      <c r="AA888" s="15" t="s">
        <v>23</v>
      </c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 t="s">
        <v>23</v>
      </c>
      <c r="AR888" s="14"/>
      <c r="AS888" s="18"/>
      <c r="AT888" s="16">
        <v>0</v>
      </c>
      <c r="AU888" s="18">
        <f t="shared" si="286"/>
        <v>0</v>
      </c>
      <c r="AV888" s="15" t="s">
        <v>23</v>
      </c>
      <c r="AX888" s="14"/>
      <c r="AY888" s="18"/>
      <c r="AZ888" s="16">
        <v>0</v>
      </c>
      <c r="BA888" s="18">
        <f t="shared" si="287"/>
        <v>0</v>
      </c>
      <c r="BB888" s="15" t="s">
        <v>23</v>
      </c>
      <c r="BD888" s="14"/>
      <c r="BE888" s="18"/>
      <c r="BF888" s="16">
        <v>0</v>
      </c>
      <c r="BG888" s="18">
        <f t="shared" si="288"/>
        <v>0</v>
      </c>
      <c r="BH888" s="15" t="s">
        <v>23</v>
      </c>
      <c r="BJ888" s="86"/>
      <c r="BK888" s="86"/>
      <c r="BL888" s="24"/>
      <c r="BM888" s="24"/>
      <c r="BN888" s="24"/>
      <c r="BO888" s="24"/>
      <c r="BP888" s="24"/>
      <c r="BQ888" s="126"/>
    </row>
    <row r="889" spans="1:69" ht="16.8" customHeight="1" x14ac:dyDescent="0.35">
      <c r="A889" s="15"/>
      <c r="B889" s="15"/>
      <c r="C889" s="15" t="s">
        <v>88</v>
      </c>
      <c r="D889" s="16"/>
      <c r="E889" s="16"/>
      <c r="F889" s="16"/>
      <c r="G889" s="16">
        <v>0</v>
      </c>
      <c r="H889" s="16"/>
      <c r="I889" s="4"/>
      <c r="J889" s="14"/>
      <c r="K889" s="6" t="s">
        <v>89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7">(X889-Y889)+Z888</f>
        <v>163560.71000000002</v>
      </c>
      <c r="AA889" s="15" t="s">
        <v>23</v>
      </c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 t="s">
        <v>23</v>
      </c>
      <c r="AR889" s="14"/>
      <c r="AS889" s="18"/>
      <c r="AT889" s="16">
        <v>0</v>
      </c>
      <c r="AU889" s="18">
        <f t="shared" ref="AU889:AU920" si="299">(AS889-AT889)+AU888</f>
        <v>0</v>
      </c>
      <c r="AV889" s="15" t="s">
        <v>23</v>
      </c>
      <c r="AX889" s="14"/>
      <c r="AY889" s="18"/>
      <c r="AZ889" s="16">
        <v>0</v>
      </c>
      <c r="BA889" s="18">
        <f t="shared" ref="BA889:BA920" si="300">(AY889-AZ889)+BA888</f>
        <v>0</v>
      </c>
      <c r="BB889" s="15" t="s">
        <v>23</v>
      </c>
      <c r="BD889" s="14"/>
      <c r="BE889" s="18"/>
      <c r="BF889" s="16">
        <v>0</v>
      </c>
      <c r="BG889" s="18">
        <f t="shared" ref="BG889:BG920" si="301">(BE889-BF889)+BG888</f>
        <v>0</v>
      </c>
      <c r="BH889" s="15" t="s">
        <v>23</v>
      </c>
      <c r="BJ889" s="86"/>
      <c r="BK889" s="86"/>
      <c r="BL889" s="24"/>
      <c r="BM889" s="24"/>
      <c r="BN889" s="24"/>
      <c r="BO889" s="24"/>
      <c r="BP889" s="24"/>
      <c r="BQ889" s="126"/>
    </row>
    <row r="890" spans="1:69" ht="16.8" customHeight="1" x14ac:dyDescent="0.35">
      <c r="A890" s="15"/>
      <c r="B890" s="15"/>
      <c r="C890" s="15" t="s">
        <v>90</v>
      </c>
      <c r="D890" s="16"/>
      <c r="E890" s="16"/>
      <c r="F890" s="16"/>
      <c r="G890" s="16">
        <v>0</v>
      </c>
      <c r="H890" s="16"/>
      <c r="I890" s="4"/>
      <c r="J890" s="14"/>
      <c r="K890" s="6" t="s">
        <v>91</v>
      </c>
      <c r="L890" s="3">
        <f>T913+Z913+AO913+AU913</f>
        <v>261945.89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 t="s">
        <v>23</v>
      </c>
      <c r="W890" s="14"/>
      <c r="X890" s="18"/>
      <c r="Y890" s="16">
        <v>0</v>
      </c>
      <c r="Z890" s="18">
        <f t="shared" si="297"/>
        <v>163560.71000000002</v>
      </c>
      <c r="AA890" s="15" t="s">
        <v>23</v>
      </c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 t="s">
        <v>23</v>
      </c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 t="s">
        <v>23</v>
      </c>
      <c r="AR890" s="14"/>
      <c r="AS890" s="18"/>
      <c r="AT890" s="16">
        <v>0</v>
      </c>
      <c r="AU890" s="18">
        <f t="shared" si="299"/>
        <v>0</v>
      </c>
      <c r="AV890" s="15" t="s">
        <v>23</v>
      </c>
      <c r="AX890" s="14"/>
      <c r="AY890" s="18"/>
      <c r="AZ890" s="16">
        <v>0</v>
      </c>
      <c r="BA890" s="18">
        <f t="shared" si="300"/>
        <v>0</v>
      </c>
      <c r="BB890" s="15" t="s">
        <v>23</v>
      </c>
      <c r="BD890" s="14"/>
      <c r="BE890" s="18"/>
      <c r="BF890" s="16">
        <v>0</v>
      </c>
      <c r="BG890" s="18">
        <f t="shared" si="301"/>
        <v>0</v>
      </c>
      <c r="BH890" s="15" t="s">
        <v>23</v>
      </c>
      <c r="BJ890" s="86"/>
      <c r="BK890" s="86"/>
      <c r="BL890" s="24"/>
      <c r="BM890" s="24"/>
      <c r="BN890" s="24"/>
      <c r="BO890" s="24"/>
      <c r="BP890" s="24"/>
      <c r="BQ890" s="126"/>
    </row>
    <row r="891" spans="1:69" ht="16.8" customHeight="1" x14ac:dyDescent="0.35">
      <c r="A891" s="15"/>
      <c r="B891" s="15"/>
      <c r="C891" s="15" t="s">
        <v>92</v>
      </c>
      <c r="D891" s="16"/>
      <c r="E891" s="16"/>
      <c r="F891" s="16"/>
      <c r="G891" s="16">
        <v>0</v>
      </c>
      <c r="H891" s="16"/>
      <c r="I891" s="4"/>
      <c r="J891" s="14"/>
      <c r="K891" s="6" t="s">
        <v>93</v>
      </c>
      <c r="L891" s="3"/>
      <c r="M891" s="46" t="s">
        <v>94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163560.71000000002</v>
      </c>
      <c r="AA891" s="15" t="s">
        <v>23</v>
      </c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 t="s">
        <v>23</v>
      </c>
      <c r="AR891" s="14"/>
      <c r="AS891" s="18"/>
      <c r="AT891" s="16">
        <v>0</v>
      </c>
      <c r="AU891" s="18">
        <f t="shared" si="299"/>
        <v>0</v>
      </c>
      <c r="AV891" s="15" t="s">
        <v>23</v>
      </c>
      <c r="AX891" s="14"/>
      <c r="AY891" s="18"/>
      <c r="AZ891" s="16">
        <v>0</v>
      </c>
      <c r="BA891" s="18">
        <f t="shared" si="300"/>
        <v>0</v>
      </c>
      <c r="BB891" s="15" t="s">
        <v>23</v>
      </c>
      <c r="BD891" s="14"/>
      <c r="BE891" s="18"/>
      <c r="BF891" s="16">
        <v>0</v>
      </c>
      <c r="BG891" s="18">
        <f t="shared" si="301"/>
        <v>0</v>
      </c>
      <c r="BH891" s="15" t="s">
        <v>23</v>
      </c>
      <c r="BJ891" s="86"/>
      <c r="BK891" s="86"/>
      <c r="BL891" s="24"/>
      <c r="BM891" s="24"/>
      <c r="BN891" s="24"/>
      <c r="BO891" s="24"/>
      <c r="BP891" s="24"/>
      <c r="BQ891" s="126"/>
    </row>
    <row r="892" spans="1:69" ht="16.8" customHeight="1" x14ac:dyDescent="0.35">
      <c r="A892" s="15"/>
      <c r="B892" s="15"/>
      <c r="C892" s="15" t="s">
        <v>95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96</v>
      </c>
      <c r="L892" s="50">
        <v>114.5</v>
      </c>
      <c r="M892" s="16" t="s">
        <v>27</v>
      </c>
      <c r="N892" s="16" t="s">
        <v>28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163560.71000000002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6"/>
    </row>
    <row r="893" spans="1:69" ht="16.8" customHeight="1" x14ac:dyDescent="0.35">
      <c r="A893" s="15"/>
      <c r="B893" s="15"/>
      <c r="C893" s="15" t="s">
        <v>97</v>
      </c>
      <c r="D893" s="16"/>
      <c r="E893" s="16"/>
      <c r="F893" s="16"/>
      <c r="G893" s="16">
        <v>0</v>
      </c>
      <c r="H893" s="16"/>
      <c r="I893" s="4"/>
      <c r="J893" s="14"/>
      <c r="K893" s="16" t="s">
        <v>215</v>
      </c>
      <c r="L893" s="73">
        <v>204</v>
      </c>
      <c r="M893" s="30" t="s">
        <v>23</v>
      </c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163560.71000000002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6"/>
    </row>
    <row r="894" spans="1:69" ht="16.8" customHeight="1" x14ac:dyDescent="0.35">
      <c r="A894" s="15"/>
      <c r="B894" s="15"/>
      <c r="C894" s="15" t="s">
        <v>100</v>
      </c>
      <c r="D894" s="16"/>
      <c r="E894" s="16"/>
      <c r="F894" s="16"/>
      <c r="G894" s="16">
        <v>0</v>
      </c>
      <c r="H894" s="16"/>
      <c r="I894" s="4"/>
      <c r="J894" s="14"/>
      <c r="K894" s="16" t="s">
        <v>309</v>
      </c>
      <c r="L894" s="16">
        <v>908</v>
      </c>
      <c r="M894" s="16" t="s">
        <v>326</v>
      </c>
      <c r="N894" s="16">
        <v>16943.86</v>
      </c>
      <c r="O894" s="16"/>
      <c r="P894" s="18" t="s">
        <v>23</v>
      </c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163560.71000000002</v>
      </c>
      <c r="AA894" s="15" t="s">
        <v>23</v>
      </c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 t="s">
        <v>23</v>
      </c>
      <c r="AR894" s="14"/>
      <c r="AS894" s="18"/>
      <c r="AT894" s="16">
        <v>0</v>
      </c>
      <c r="AU894" s="18">
        <f t="shared" si="299"/>
        <v>0</v>
      </c>
      <c r="AV894" s="15" t="s">
        <v>23</v>
      </c>
      <c r="AX894" s="14"/>
      <c r="AY894" s="18"/>
      <c r="AZ894" s="16">
        <v>0</v>
      </c>
      <c r="BA894" s="18">
        <f t="shared" si="300"/>
        <v>0</v>
      </c>
      <c r="BB894" s="15" t="s">
        <v>23</v>
      </c>
      <c r="BD894" s="14"/>
      <c r="BE894" s="18"/>
      <c r="BF894" s="16">
        <v>0</v>
      </c>
      <c r="BG894" s="18">
        <f t="shared" si="301"/>
        <v>0</v>
      </c>
      <c r="BH894" s="15" t="s">
        <v>23</v>
      </c>
      <c r="BJ894" s="86"/>
      <c r="BK894" s="86"/>
      <c r="BL894" s="24"/>
      <c r="BM894" s="24"/>
      <c r="BN894" s="24"/>
      <c r="BO894" s="24"/>
      <c r="BP894" s="24"/>
      <c r="BQ894" s="126"/>
    </row>
    <row r="895" spans="1:69" ht="16.8" customHeight="1" x14ac:dyDescent="0.35">
      <c r="A895" s="15"/>
      <c r="B895" s="15"/>
      <c r="C895" s="64" t="s">
        <v>157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327</v>
      </c>
      <c r="L895" s="16">
        <v>0.01</v>
      </c>
      <c r="M895" s="16" t="s">
        <v>328</v>
      </c>
      <c r="N895" s="16">
        <v>1517.5</v>
      </c>
      <c r="O895" s="16" t="s">
        <v>23</v>
      </c>
      <c r="P895" s="18" t="s">
        <v>23</v>
      </c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163560.71000000002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6"/>
    </row>
    <row r="896" spans="1:69" ht="16.8" customHeight="1" x14ac:dyDescent="0.35">
      <c r="A896" s="15"/>
      <c r="B896" s="15"/>
      <c r="C896" s="15" t="s">
        <v>104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304</v>
      </c>
      <c r="L896" s="16">
        <v>396.97</v>
      </c>
      <c r="M896" s="16" t="s">
        <v>329</v>
      </c>
      <c r="N896" s="16">
        <v>742</v>
      </c>
      <c r="O896" s="16" t="s">
        <v>23</v>
      </c>
      <c r="P896" s="18" t="s">
        <v>23</v>
      </c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195</v>
      </c>
      <c r="X896" s="18">
        <v>0</v>
      </c>
      <c r="Y896" s="16"/>
      <c r="Z896" s="18">
        <f t="shared" si="297"/>
        <v>163560.71000000002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6"/>
    </row>
    <row r="897" spans="1:69" ht="16.8" customHeight="1" x14ac:dyDescent="0.35">
      <c r="A897" s="15"/>
      <c r="B897" s="15"/>
      <c r="C897" s="47" t="s">
        <v>158</v>
      </c>
      <c r="D897" s="16"/>
      <c r="E897" s="16"/>
      <c r="F897" s="1">
        <v>0</v>
      </c>
      <c r="G897" s="16">
        <v>0</v>
      </c>
      <c r="H897" s="16"/>
      <c r="I897" s="4" t="s">
        <v>23</v>
      </c>
      <c r="J897" s="14"/>
      <c r="K897" s="16" t="s">
        <v>330</v>
      </c>
      <c r="L897" s="16">
        <v>1000</v>
      </c>
      <c r="M897" s="50" t="s">
        <v>331</v>
      </c>
      <c r="N897" s="50">
        <v>-176</v>
      </c>
      <c r="O897" s="16" t="s">
        <v>23</v>
      </c>
      <c r="P897" s="18" t="s">
        <v>23</v>
      </c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163560.71000000002</v>
      </c>
      <c r="AA897" s="15" t="s">
        <v>23</v>
      </c>
      <c r="AB897" s="24"/>
      <c r="AC897" s="64" t="s">
        <v>159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 t="s">
        <v>23</v>
      </c>
      <c r="AR897" s="14"/>
      <c r="AS897" s="18"/>
      <c r="AT897" s="16">
        <v>0</v>
      </c>
      <c r="AU897" s="18">
        <f t="shared" si="299"/>
        <v>0</v>
      </c>
      <c r="AV897" s="15" t="s">
        <v>23</v>
      </c>
      <c r="AX897" s="14"/>
      <c r="AY897" s="18"/>
      <c r="AZ897" s="16">
        <v>0</v>
      </c>
      <c r="BA897" s="18">
        <f t="shared" si="300"/>
        <v>0</v>
      </c>
      <c r="BB897" s="15" t="s">
        <v>23</v>
      </c>
      <c r="BD897" s="14"/>
      <c r="BE897" s="18"/>
      <c r="BF897" s="16">
        <v>0</v>
      </c>
      <c r="BG897" s="18">
        <f t="shared" si="301"/>
        <v>0</v>
      </c>
      <c r="BH897" s="15" t="s">
        <v>23</v>
      </c>
      <c r="BJ897" s="86"/>
      <c r="BK897" s="86"/>
      <c r="BL897" s="24"/>
      <c r="BM897" s="24"/>
      <c r="BN897" s="24"/>
      <c r="BO897" s="24"/>
      <c r="BP897" s="24"/>
      <c r="BQ897" s="126"/>
    </row>
    <row r="898" spans="1:69" ht="16.8" customHeight="1" x14ac:dyDescent="0.35">
      <c r="A898" s="15"/>
      <c r="B898" s="15"/>
      <c r="C898" s="15" t="s">
        <v>108</v>
      </c>
      <c r="D898" s="16"/>
      <c r="E898" s="16"/>
      <c r="F898" s="16"/>
      <c r="G898" s="16">
        <v>0</v>
      </c>
      <c r="H898" s="16"/>
      <c r="I898" s="4" t="s">
        <v>23</v>
      </c>
      <c r="J898" s="14"/>
      <c r="K898" s="16" t="s">
        <v>287</v>
      </c>
      <c r="L898" s="16">
        <v>1926.14</v>
      </c>
      <c r="M898" s="50" t="s">
        <v>23</v>
      </c>
      <c r="N898" s="50">
        <v>0</v>
      </c>
      <c r="O898" s="16" t="s">
        <v>23</v>
      </c>
      <c r="P898" s="18" t="s">
        <v>23</v>
      </c>
      <c r="Q898" s="14"/>
      <c r="R898" s="18"/>
      <c r="S898" s="16">
        <f>G898</f>
        <v>0</v>
      </c>
      <c r="T898" s="18">
        <f t="shared" si="296"/>
        <v>42662.639999999992</v>
      </c>
      <c r="U898" s="15" t="s">
        <v>110</v>
      </c>
      <c r="W898" s="14"/>
      <c r="X898" s="18"/>
      <c r="Y898" s="16">
        <v>0</v>
      </c>
      <c r="Z898" s="18">
        <f t="shared" si="297"/>
        <v>163560.71000000002</v>
      </c>
      <c r="AA898" s="15" t="s">
        <v>23</v>
      </c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 t="s">
        <v>23</v>
      </c>
      <c r="AR898" s="14"/>
      <c r="AS898" s="18">
        <v>0</v>
      </c>
      <c r="AT898" s="16">
        <v>0</v>
      </c>
      <c r="AU898" s="18">
        <f t="shared" si="299"/>
        <v>0</v>
      </c>
      <c r="AV898" s="15" t="s">
        <v>23</v>
      </c>
      <c r="AX898" s="14"/>
      <c r="AY898" s="18">
        <v>0</v>
      </c>
      <c r="AZ898" s="16">
        <v>0</v>
      </c>
      <c r="BA898" s="18">
        <f t="shared" si="300"/>
        <v>0</v>
      </c>
      <c r="BB898" s="15" t="s">
        <v>23</v>
      </c>
      <c r="BD898" s="14"/>
      <c r="BE898" s="18">
        <v>0</v>
      </c>
      <c r="BF898" s="16">
        <v>0</v>
      </c>
      <c r="BG898" s="18">
        <f t="shared" si="301"/>
        <v>0</v>
      </c>
      <c r="BH898" s="15" t="s">
        <v>23</v>
      </c>
      <c r="BJ898" s="86"/>
      <c r="BK898" s="86"/>
      <c r="BL898" s="24"/>
      <c r="BM898" s="24"/>
      <c r="BN898" s="24"/>
      <c r="BO898" s="24"/>
      <c r="BP898" s="24"/>
      <c r="BQ898" s="126"/>
    </row>
    <row r="899" spans="1:69" ht="16.8" customHeight="1" x14ac:dyDescent="0.35">
      <c r="A899" s="15"/>
      <c r="B899" s="15"/>
      <c r="C899" s="15" t="s">
        <v>111</v>
      </c>
      <c r="D899" s="16"/>
      <c r="E899" s="16"/>
      <c r="F899" s="16">
        <v>0</v>
      </c>
      <c r="G899" s="16">
        <v>0</v>
      </c>
      <c r="H899" s="16"/>
      <c r="I899" s="4" t="s">
        <v>23</v>
      </c>
      <c r="J899" s="14"/>
      <c r="K899" s="50" t="s">
        <v>311</v>
      </c>
      <c r="L899" s="50">
        <v>403</v>
      </c>
      <c r="M899" s="16" t="s">
        <v>23</v>
      </c>
      <c r="N899" s="16">
        <v>0</v>
      </c>
      <c r="O899" s="16"/>
      <c r="P899" s="18" t="s">
        <v>23</v>
      </c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163560.71000000002</v>
      </c>
      <c r="AA899" s="15" t="s">
        <v>23</v>
      </c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 t="s">
        <v>23</v>
      </c>
      <c r="AR899" s="14"/>
      <c r="AS899" s="18">
        <v>0</v>
      </c>
      <c r="AT899" s="16">
        <v>0</v>
      </c>
      <c r="AU899" s="18">
        <f t="shared" si="299"/>
        <v>0</v>
      </c>
      <c r="AV899" s="15" t="s">
        <v>23</v>
      </c>
      <c r="AX899" s="14"/>
      <c r="AY899" s="18">
        <v>0</v>
      </c>
      <c r="AZ899" s="16">
        <v>0</v>
      </c>
      <c r="BA899" s="18">
        <f t="shared" si="300"/>
        <v>0</v>
      </c>
      <c r="BB899" s="15" t="s">
        <v>23</v>
      </c>
      <c r="BD899" s="14"/>
      <c r="BE899" s="18">
        <v>0</v>
      </c>
      <c r="BF899" s="16">
        <v>0</v>
      </c>
      <c r="BG899" s="18">
        <f t="shared" si="301"/>
        <v>0</v>
      </c>
      <c r="BH899" s="15" t="s">
        <v>23</v>
      </c>
      <c r="BJ899" s="86"/>
      <c r="BK899" s="86"/>
      <c r="BL899" s="24"/>
      <c r="BM899" s="24"/>
      <c r="BN899" s="24"/>
      <c r="BO899" s="24"/>
      <c r="BP899" s="24"/>
      <c r="BQ899" s="126"/>
    </row>
    <row r="900" spans="1:69" ht="16.8" customHeight="1" x14ac:dyDescent="0.35">
      <c r="A900" s="15"/>
      <c r="B900" s="15"/>
      <c r="C900" s="15" t="s">
        <v>113</v>
      </c>
      <c r="D900" s="16"/>
      <c r="E900" s="16"/>
      <c r="F900" s="16">
        <v>0</v>
      </c>
      <c r="G900" s="16">
        <v>0</v>
      </c>
      <c r="H900" s="16"/>
      <c r="I900" s="4" t="s">
        <v>23</v>
      </c>
      <c r="J900" s="14"/>
      <c r="K900" s="16" t="s">
        <v>277</v>
      </c>
      <c r="L900" s="16">
        <v>300</v>
      </c>
      <c r="M900" s="16" t="s">
        <v>23</v>
      </c>
      <c r="N900" s="16">
        <v>0</v>
      </c>
      <c r="O900" s="16"/>
      <c r="P900" s="18" t="s">
        <v>23</v>
      </c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163560.71000000002</v>
      </c>
      <c r="AA900" s="15" t="s">
        <v>23</v>
      </c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 t="s">
        <v>23</v>
      </c>
      <c r="AR900" s="14"/>
      <c r="AS900" s="18">
        <v>0</v>
      </c>
      <c r="AT900" s="16"/>
      <c r="AU900" s="18">
        <f t="shared" si="299"/>
        <v>0</v>
      </c>
      <c r="AV900" s="15" t="s">
        <v>23</v>
      </c>
      <c r="AX900" s="14"/>
      <c r="AY900" s="18">
        <v>0</v>
      </c>
      <c r="AZ900" s="16"/>
      <c r="BA900" s="18">
        <f t="shared" si="300"/>
        <v>0</v>
      </c>
      <c r="BB900" s="15" t="s">
        <v>23</v>
      </c>
      <c r="BD900" s="14"/>
      <c r="BE900" s="18">
        <v>0</v>
      </c>
      <c r="BF900" s="16"/>
      <c r="BG900" s="18">
        <f t="shared" si="301"/>
        <v>0</v>
      </c>
      <c r="BH900" s="15" t="s">
        <v>23</v>
      </c>
      <c r="BJ900" s="86"/>
      <c r="BK900" s="86"/>
      <c r="BL900" s="24"/>
      <c r="BM900" s="24"/>
      <c r="BN900" s="24"/>
      <c r="BO900" s="24"/>
      <c r="BP900" s="24"/>
      <c r="BQ900" s="126"/>
    </row>
    <row r="901" spans="1:69" ht="16.8" customHeight="1" x14ac:dyDescent="0.35">
      <c r="A901" s="15" t="s">
        <v>23</v>
      </c>
      <c r="B901" s="15"/>
      <c r="C901" s="15" t="s">
        <v>332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300</v>
      </c>
      <c r="L901" s="16">
        <v>339</v>
      </c>
      <c r="M901" s="16" t="s">
        <v>23</v>
      </c>
      <c r="N901" s="16">
        <v>0</v>
      </c>
      <c r="O901" s="16"/>
      <c r="P901" s="18" t="s">
        <v>23</v>
      </c>
      <c r="Q901" s="14"/>
      <c r="R901" s="18">
        <v>0</v>
      </c>
      <c r="S901" s="16">
        <v>0</v>
      </c>
      <c r="T901" s="18">
        <f t="shared" si="296"/>
        <v>42662.639999999992</v>
      </c>
      <c r="U901" s="15" t="s">
        <v>23</v>
      </c>
      <c r="W901" s="14"/>
      <c r="X901" s="18">
        <f>F901</f>
        <v>5933.19</v>
      </c>
      <c r="Y901" s="16">
        <v>0</v>
      </c>
      <c r="Z901" s="18">
        <f t="shared" si="297"/>
        <v>169493.90000000002</v>
      </c>
      <c r="AA901" s="15" t="str">
        <f>C901</f>
        <v>VERS.  11/11 23+16/1 1.850+11/1 709,04+206,1815/1+12/1 40,00</v>
      </c>
      <c r="AB901" s="24"/>
      <c r="AC901" s="15" t="s">
        <v>23</v>
      </c>
      <c r="AD901" s="25"/>
      <c r="AE901" s="62" t="s">
        <v>23</v>
      </c>
      <c r="AF901" s="63" t="s">
        <v>23</v>
      </c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 t="s">
        <v>23</v>
      </c>
      <c r="AR901" s="14"/>
      <c r="AS901" s="18">
        <v>0</v>
      </c>
      <c r="AT901" s="16"/>
      <c r="AU901" s="18">
        <f t="shared" si="299"/>
        <v>0</v>
      </c>
      <c r="AV901" s="15" t="s">
        <v>23</v>
      </c>
      <c r="AX901" s="14"/>
      <c r="AY901" s="18">
        <v>0</v>
      </c>
      <c r="AZ901" s="16"/>
      <c r="BA901" s="18">
        <f t="shared" si="300"/>
        <v>0</v>
      </c>
      <c r="BB901" s="15" t="s">
        <v>23</v>
      </c>
      <c r="BD901" s="14"/>
      <c r="BE901" s="18">
        <v>0</v>
      </c>
      <c r="BF901" s="16"/>
      <c r="BG901" s="18">
        <f t="shared" si="301"/>
        <v>0</v>
      </c>
      <c r="BH901" s="15" t="s">
        <v>23</v>
      </c>
      <c r="BJ901" s="86"/>
      <c r="BK901" s="86"/>
      <c r="BL901" s="24"/>
      <c r="BM901" s="24"/>
      <c r="BN901" s="24"/>
      <c r="BO901" s="24"/>
      <c r="BP901" s="24"/>
      <c r="BQ901" s="126"/>
    </row>
    <row r="902" spans="1:69" ht="16.8" customHeight="1" x14ac:dyDescent="0.35">
      <c r="A902" s="15"/>
      <c r="B902" s="15" t="s">
        <v>23</v>
      </c>
      <c r="C902" s="15" t="s">
        <v>333</v>
      </c>
      <c r="D902" s="16"/>
      <c r="E902" s="16"/>
      <c r="F902" s="16">
        <v>0</v>
      </c>
      <c r="G902" s="16"/>
      <c r="H902" s="16">
        <v>0</v>
      </c>
      <c r="I902" s="4"/>
      <c r="J902" s="14" t="s">
        <v>23</v>
      </c>
      <c r="K902" s="3" t="s">
        <v>321</v>
      </c>
      <c r="L902" s="16">
        <v>714.99</v>
      </c>
      <c r="M902" s="16" t="s">
        <v>23</v>
      </c>
      <c r="N902" s="16" t="s">
        <v>23</v>
      </c>
      <c r="O902" s="16"/>
      <c r="P902" s="18" t="s">
        <v>23</v>
      </c>
      <c r="Q902" s="14"/>
      <c r="R902" s="18">
        <v>0</v>
      </c>
      <c r="S902" s="16">
        <v>0</v>
      </c>
      <c r="T902" s="18">
        <f t="shared" si="296"/>
        <v>42662.639999999992</v>
      </c>
      <c r="U902" s="15" t="s">
        <v>23</v>
      </c>
      <c r="W902" s="14"/>
      <c r="X902" s="18">
        <f>F902</f>
        <v>0</v>
      </c>
      <c r="Y902" s="16"/>
      <c r="Z902" s="18">
        <f t="shared" si="297"/>
        <v>169493.90000000002</v>
      </c>
      <c r="AA902" s="15" t="s">
        <v>23</v>
      </c>
      <c r="AB902" s="24"/>
      <c r="AC902" s="15" t="s">
        <v>23</v>
      </c>
      <c r="AD902" s="25"/>
      <c r="AE902" s="62" t="s">
        <v>23</v>
      </c>
      <c r="AF902" s="63" t="s">
        <v>23</v>
      </c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 t="s">
        <v>23</v>
      </c>
      <c r="AR902" s="14"/>
      <c r="AS902" s="18">
        <v>0</v>
      </c>
      <c r="AT902" s="16"/>
      <c r="AU902" s="18">
        <f t="shared" si="299"/>
        <v>0</v>
      </c>
      <c r="AV902" s="15" t="s">
        <v>23</v>
      </c>
      <c r="AX902" s="14"/>
      <c r="AY902" s="18">
        <v>0</v>
      </c>
      <c r="AZ902" s="16"/>
      <c r="BA902" s="18">
        <f t="shared" si="300"/>
        <v>0</v>
      </c>
      <c r="BB902" s="15" t="s">
        <v>23</v>
      </c>
      <c r="BD902" s="14"/>
      <c r="BE902" s="18">
        <v>0</v>
      </c>
      <c r="BF902" s="16"/>
      <c r="BG902" s="18">
        <f t="shared" si="301"/>
        <v>0</v>
      </c>
      <c r="BH902" s="15" t="s">
        <v>23</v>
      </c>
      <c r="BJ902" s="86"/>
      <c r="BK902" s="86"/>
      <c r="BL902" s="24"/>
      <c r="BM902" s="24"/>
      <c r="BN902" s="24"/>
      <c r="BO902" s="24"/>
      <c r="BP902" s="24"/>
      <c r="BQ902" s="126"/>
    </row>
    <row r="903" spans="1:69" ht="16.8" customHeight="1" x14ac:dyDescent="0.35">
      <c r="A903" s="15" t="s">
        <v>23</v>
      </c>
      <c r="B903" s="15"/>
      <c r="C903" s="15" t="s">
        <v>334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323</v>
      </c>
      <c r="L903" s="16">
        <v>309.5</v>
      </c>
      <c r="M903" s="30" t="s">
        <v>23</v>
      </c>
      <c r="N903" s="16">
        <v>0</v>
      </c>
      <c r="O903" s="16"/>
      <c r="P903" s="18" t="s">
        <v>23</v>
      </c>
      <c r="Q903" s="14"/>
      <c r="R903" s="18">
        <v>0</v>
      </c>
      <c r="S903" s="16">
        <v>0</v>
      </c>
      <c r="T903" s="18">
        <f t="shared" si="296"/>
        <v>42662.639999999992</v>
      </c>
      <c r="U903" s="15" t="s">
        <v>23</v>
      </c>
      <c r="W903" s="14"/>
      <c r="X903" s="18">
        <f>F903</f>
        <v>12382.89</v>
      </c>
      <c r="Y903" s="16"/>
      <c r="Z903" s="18">
        <f t="shared" si="297"/>
        <v>181876.79000000004</v>
      </c>
      <c r="AA903" s="15" t="s">
        <v>23</v>
      </c>
      <c r="AB903" s="24"/>
      <c r="AC903" s="15" t="s">
        <v>23</v>
      </c>
      <c r="AD903" s="25"/>
      <c r="AE903" s="62" t="s">
        <v>23</v>
      </c>
      <c r="AF903" s="63" t="s">
        <v>23</v>
      </c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 t="s">
        <v>23</v>
      </c>
      <c r="AR903" s="14"/>
      <c r="AS903" s="18">
        <v>0</v>
      </c>
      <c r="AT903" s="16"/>
      <c r="AU903" s="18">
        <f t="shared" si="299"/>
        <v>0</v>
      </c>
      <c r="AV903" s="15" t="s">
        <v>23</v>
      </c>
      <c r="AX903" s="14"/>
      <c r="AY903" s="18">
        <v>0</v>
      </c>
      <c r="AZ903" s="16"/>
      <c r="BA903" s="18">
        <f t="shared" si="300"/>
        <v>0</v>
      </c>
      <c r="BB903" s="15" t="s">
        <v>23</v>
      </c>
      <c r="BD903" s="14"/>
      <c r="BE903" s="18">
        <v>0</v>
      </c>
      <c r="BF903" s="16"/>
      <c r="BG903" s="18">
        <f t="shared" si="301"/>
        <v>0</v>
      </c>
      <c r="BH903" s="15" t="s">
        <v>23</v>
      </c>
      <c r="BJ903" s="86"/>
      <c r="BK903" s="86"/>
      <c r="BL903" s="24"/>
      <c r="BM903" s="24"/>
      <c r="BN903" s="24"/>
      <c r="BO903" s="24"/>
      <c r="BP903" s="24"/>
      <c r="BQ903" s="126"/>
    </row>
    <row r="904" spans="1:69" ht="16.8" customHeight="1" x14ac:dyDescent="0.35">
      <c r="A904" s="15"/>
      <c r="B904" s="15"/>
      <c r="C904" s="15" t="s">
        <v>335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69</v>
      </c>
      <c r="L904" s="51">
        <f>AI913</f>
        <v>0</v>
      </c>
      <c r="M904" s="3" t="s">
        <v>23</v>
      </c>
      <c r="N904" s="16">
        <v>0</v>
      </c>
      <c r="O904" s="16"/>
      <c r="P904" s="18" t="s">
        <v>23</v>
      </c>
      <c r="Q904" s="14"/>
      <c r="R904" s="18">
        <v>0</v>
      </c>
      <c r="S904" s="16">
        <v>0</v>
      </c>
      <c r="T904" s="18">
        <f t="shared" si="296"/>
        <v>42662.639999999992</v>
      </c>
      <c r="U904" s="15" t="s">
        <v>23</v>
      </c>
      <c r="W904" s="14"/>
      <c r="X904" s="18">
        <f>F904</f>
        <v>3600</v>
      </c>
      <c r="Y904" s="16">
        <v>0</v>
      </c>
      <c r="Z904" s="18">
        <f t="shared" si="297"/>
        <v>185476.79000000004</v>
      </c>
      <c r="AA904" s="15" t="str">
        <f>C904</f>
        <v>VERS. ACC.  17/1</v>
      </c>
      <c r="AB904" s="24"/>
      <c r="AC904" s="15" t="s">
        <v>23</v>
      </c>
      <c r="AD904" s="25"/>
      <c r="AE904" s="62" t="s">
        <v>23</v>
      </c>
      <c r="AF904" s="63" t="s">
        <v>23</v>
      </c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 t="s">
        <v>23</v>
      </c>
      <c r="AR904" s="14"/>
      <c r="AS904" s="18">
        <v>0</v>
      </c>
      <c r="AT904" s="16"/>
      <c r="AU904" s="18">
        <f t="shared" si="299"/>
        <v>0</v>
      </c>
      <c r="AV904" s="15" t="s">
        <v>23</v>
      </c>
      <c r="AX904" s="14"/>
      <c r="AY904" s="18">
        <v>0</v>
      </c>
      <c r="AZ904" s="16"/>
      <c r="BA904" s="18">
        <f t="shared" si="300"/>
        <v>0</v>
      </c>
      <c r="BB904" s="15" t="s">
        <v>23</v>
      </c>
      <c r="BD904" s="14"/>
      <c r="BE904" s="18">
        <v>0</v>
      </c>
      <c r="BF904" s="16"/>
      <c r="BG904" s="18">
        <f t="shared" si="301"/>
        <v>0</v>
      </c>
      <c r="BH904" s="15" t="s">
        <v>23</v>
      </c>
      <c r="BJ904" s="86"/>
      <c r="BK904" s="86"/>
      <c r="BL904" s="24"/>
      <c r="BM904" s="24"/>
      <c r="BN904" s="24"/>
      <c r="BO904" s="24"/>
      <c r="BP904" s="24"/>
      <c r="BQ904" s="126"/>
    </row>
    <row r="905" spans="1:69" ht="16.8" customHeight="1" x14ac:dyDescent="0.35">
      <c r="A905" s="15"/>
      <c r="B905" s="15"/>
      <c r="C905" s="68" t="s">
        <v>115</v>
      </c>
      <c r="D905" s="16"/>
      <c r="E905" s="16"/>
      <c r="F905" s="16">
        <v>0</v>
      </c>
      <c r="G905" s="16"/>
      <c r="H905" s="16"/>
      <c r="I905" s="4"/>
      <c r="J905" s="14"/>
      <c r="K905" s="17" t="s">
        <v>119</v>
      </c>
      <c r="L905" s="16">
        <f>SUM(L892:L904)</f>
        <v>6616.11</v>
      </c>
      <c r="M905" s="16" t="s">
        <v>23</v>
      </c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 t="s">
        <v>23</v>
      </c>
      <c r="W905" s="14"/>
      <c r="X905" s="18">
        <v>0</v>
      </c>
      <c r="Y905" s="16"/>
      <c r="Z905" s="18">
        <f t="shared" si="297"/>
        <v>185476.79000000004</v>
      </c>
      <c r="AA905" s="15" t="str">
        <f>C905</f>
        <v>VERSAMENTO</v>
      </c>
      <c r="AB905" s="24"/>
      <c r="AC905" s="15" t="s">
        <v>23</v>
      </c>
      <c r="AD905" s="25"/>
      <c r="AE905" s="62" t="s">
        <v>23</v>
      </c>
      <c r="AF905" s="63" t="s">
        <v>23</v>
      </c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 t="s">
        <v>23</v>
      </c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 t="s">
        <v>23</v>
      </c>
      <c r="BD905" s="14"/>
      <c r="BE905" s="18">
        <v>0</v>
      </c>
      <c r="BF905" s="16"/>
      <c r="BG905" s="18">
        <f t="shared" si="301"/>
        <v>0</v>
      </c>
      <c r="BH905" s="15" t="s">
        <v>23</v>
      </c>
      <c r="BJ905" s="86"/>
      <c r="BK905" s="86"/>
      <c r="BL905" s="24"/>
      <c r="BM905" s="24"/>
      <c r="BN905" s="24"/>
      <c r="BO905" s="24"/>
      <c r="BP905" s="24"/>
      <c r="BQ905" s="126"/>
    </row>
    <row r="906" spans="1:69" ht="16.8" customHeight="1" x14ac:dyDescent="0.35">
      <c r="A906" s="15"/>
      <c r="B906" s="15"/>
      <c r="C906" s="15" t="s">
        <v>178</v>
      </c>
      <c r="D906" s="16"/>
      <c r="E906" s="16"/>
      <c r="F906" s="16">
        <f>'BONIFICI GENERALI '!B674+'BONIFICI CATTOLICA'!B674+'BONIFICI TUTELA'!B362</f>
        <v>33806.459999999992</v>
      </c>
      <c r="G906" s="85">
        <f>F896</f>
        <v>0</v>
      </c>
      <c r="H906" s="16"/>
      <c r="I906" s="4"/>
      <c r="J906" s="14"/>
      <c r="K906" s="17" t="s">
        <v>94</v>
      </c>
      <c r="L906" s="16">
        <f>SUM(N893:N906)</f>
        <v>19027.36</v>
      </c>
      <c r="M906" s="44" t="s">
        <v>23</v>
      </c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 t="s">
        <v>23</v>
      </c>
      <c r="W906" s="14"/>
      <c r="X906" s="18">
        <f>F906</f>
        <v>33806.459999999992</v>
      </c>
      <c r="Y906" s="16">
        <f>G906</f>
        <v>0</v>
      </c>
      <c r="Z906" s="18">
        <f t="shared" si="297"/>
        <v>219283.25000000003</v>
      </c>
      <c r="AA906" s="15" t="str">
        <f>C906</f>
        <v>BONIFICI</v>
      </c>
      <c r="AB906" s="24"/>
      <c r="AC906" s="15" t="s">
        <v>23</v>
      </c>
      <c r="AD906" s="25"/>
      <c r="AE906" s="62" t="s">
        <v>23</v>
      </c>
      <c r="AF906" s="63" t="s">
        <v>23</v>
      </c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 t="s">
        <v>23</v>
      </c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 t="s">
        <v>23</v>
      </c>
      <c r="BD906" s="14"/>
      <c r="BE906" s="18">
        <v>0</v>
      </c>
      <c r="BF906" s="16"/>
      <c r="BG906" s="18">
        <f t="shared" si="301"/>
        <v>0</v>
      </c>
      <c r="BH906" s="15" t="s">
        <v>23</v>
      </c>
      <c r="BJ906" s="86"/>
      <c r="BK906" s="86"/>
      <c r="BL906" s="24"/>
      <c r="BM906" s="24"/>
      <c r="BN906" s="24"/>
      <c r="BO906" s="24"/>
      <c r="BP906" s="24"/>
      <c r="BQ906" s="126"/>
    </row>
    <row r="907" spans="1:69" ht="16.8" customHeight="1" x14ac:dyDescent="0.35">
      <c r="A907" s="15"/>
      <c r="B907" s="15"/>
      <c r="C907" s="47" t="s">
        <v>120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 t="s">
        <v>23</v>
      </c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219283.25000000003</v>
      </c>
      <c r="AA907" s="15" t="str">
        <f>C907</f>
        <v>PREL .PROVVIGIONI MATURATE</v>
      </c>
      <c r="AB907" s="24"/>
      <c r="AC907" s="15" t="s">
        <v>166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 t="s">
        <v>23</v>
      </c>
      <c r="AR907" s="14"/>
      <c r="AS907" s="18"/>
      <c r="AT907" s="25">
        <v>0</v>
      </c>
      <c r="AU907" s="18">
        <f t="shared" si="299"/>
        <v>0</v>
      </c>
      <c r="AV907" s="15" t="s">
        <v>23</v>
      </c>
      <c r="AX907" s="14"/>
      <c r="AY907" s="18"/>
      <c r="AZ907" s="25">
        <v>0</v>
      </c>
      <c r="BA907" s="18">
        <f t="shared" si="300"/>
        <v>0</v>
      </c>
      <c r="BB907" s="15" t="s">
        <v>23</v>
      </c>
      <c r="BD907" s="14"/>
      <c r="BE907" s="18"/>
      <c r="BF907" s="25">
        <v>0</v>
      </c>
      <c r="BG907" s="18">
        <f t="shared" si="301"/>
        <v>0</v>
      </c>
      <c r="BH907" s="15" t="s">
        <v>23</v>
      </c>
      <c r="BJ907" s="86"/>
      <c r="BK907" s="86"/>
      <c r="BL907" s="24"/>
      <c r="BM907" s="24"/>
      <c r="BN907" s="24"/>
      <c r="BO907" s="24"/>
      <c r="BP907" s="24"/>
      <c r="BQ907" s="126"/>
    </row>
    <row r="908" spans="1:69" ht="16.8" customHeight="1" x14ac:dyDescent="0.35">
      <c r="A908" s="15"/>
      <c r="B908" s="15"/>
      <c r="C908" s="15" t="s">
        <v>121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 t="s">
        <v>23</v>
      </c>
      <c r="N908" s="16" t="s">
        <v>23</v>
      </c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219283.25000000003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6"/>
    </row>
    <row r="909" spans="1:69" ht="16.8" customHeight="1" x14ac:dyDescent="0.35">
      <c r="A909" s="15" t="s">
        <v>23</v>
      </c>
      <c r="B909" s="15"/>
      <c r="C909" s="15" t="s">
        <v>122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219283.25000000003</v>
      </c>
      <c r="AA909" s="15" t="s">
        <v>23</v>
      </c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 t="s">
        <v>23</v>
      </c>
      <c r="AR909" s="14"/>
      <c r="AS909" s="18"/>
      <c r="AT909" s="16">
        <v>0</v>
      </c>
      <c r="AU909" s="18">
        <f t="shared" si="299"/>
        <v>0</v>
      </c>
      <c r="AV909" s="15" t="s">
        <v>23</v>
      </c>
      <c r="AX909" s="14"/>
      <c r="AY909" s="18"/>
      <c r="AZ909" s="16">
        <v>0</v>
      </c>
      <c r="BA909" s="18">
        <f t="shared" si="300"/>
        <v>0</v>
      </c>
      <c r="BB909" s="15" t="s">
        <v>23</v>
      </c>
      <c r="BD909" s="14"/>
      <c r="BE909" s="18"/>
      <c r="BF909" s="16">
        <v>0</v>
      </c>
      <c r="BG909" s="18">
        <f t="shared" si="301"/>
        <v>0</v>
      </c>
      <c r="BH909" s="15" t="s">
        <v>23</v>
      </c>
      <c r="BJ909" s="86"/>
      <c r="BK909" s="86"/>
      <c r="BL909" s="24"/>
      <c r="BM909" s="24"/>
      <c r="BN909" s="24"/>
      <c r="BO909" s="24"/>
      <c r="BP909" s="24"/>
      <c r="BQ909" s="126"/>
    </row>
    <row r="910" spans="1:69" ht="16.8" customHeight="1" x14ac:dyDescent="0.35">
      <c r="A910" s="15"/>
      <c r="B910" s="15"/>
      <c r="C910" s="15" t="s">
        <v>23</v>
      </c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123</v>
      </c>
      <c r="L910" s="3">
        <f>SUM(L890:L904)+N889+L906+L907</f>
        <v>298732.83999999997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 t="s">
        <v>23</v>
      </c>
      <c r="W910" s="14"/>
      <c r="X910" s="18">
        <v>0</v>
      </c>
      <c r="Y910" s="16">
        <v>0</v>
      </c>
      <c r="Z910" s="18">
        <f t="shared" si="297"/>
        <v>219283.25000000003</v>
      </c>
      <c r="AA910" s="15" t="s">
        <v>23</v>
      </c>
      <c r="AB910" s="24"/>
      <c r="AC910" s="15" t="str">
        <f>C910</f>
        <v/>
      </c>
      <c r="AD910" s="25"/>
      <c r="AE910" s="62">
        <f>G910</f>
        <v>0</v>
      </c>
      <c r="AF910" s="63">
        <f>AE910+AF849</f>
        <v>200</v>
      </c>
      <c r="AG910" s="25"/>
      <c r="AH910" s="24" t="s">
        <v>119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 t="s">
        <v>23</v>
      </c>
      <c r="AR910" s="14"/>
      <c r="AS910" s="18"/>
      <c r="AT910" s="16">
        <v>0</v>
      </c>
      <c r="AU910" s="18">
        <f t="shared" si="299"/>
        <v>0</v>
      </c>
      <c r="AV910" s="16" t="s">
        <v>23</v>
      </c>
      <c r="AX910" s="14"/>
      <c r="AY910" s="18"/>
      <c r="AZ910" s="16">
        <v>0</v>
      </c>
      <c r="BA910" s="18">
        <f t="shared" si="300"/>
        <v>0</v>
      </c>
      <c r="BB910" s="15" t="s">
        <v>23</v>
      </c>
      <c r="BD910" s="14"/>
      <c r="BE910" s="18"/>
      <c r="BF910" s="16">
        <v>0</v>
      </c>
      <c r="BG910" s="18">
        <f t="shared" si="301"/>
        <v>0</v>
      </c>
      <c r="BH910" s="15" t="s">
        <v>23</v>
      </c>
      <c r="BJ910" s="86"/>
      <c r="BK910" s="86"/>
      <c r="BL910" s="24"/>
      <c r="BM910" s="24"/>
      <c r="BN910" s="24"/>
      <c r="BO910" s="24"/>
      <c r="BP910" s="24"/>
      <c r="BQ910" s="126"/>
    </row>
    <row r="911" spans="1:69" ht="16.8" customHeight="1" x14ac:dyDescent="0.35">
      <c r="A911" s="15"/>
      <c r="B911" s="15"/>
      <c r="C911" s="64" t="s">
        <v>150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 t="s">
        <v>23</v>
      </c>
      <c r="K911" s="6" t="s">
        <v>124</v>
      </c>
      <c r="L911" s="3">
        <f>L910-M910</f>
        <v>221212.57999999996</v>
      </c>
      <c r="M911" s="16"/>
      <c r="N911" s="16"/>
      <c r="O911" s="16" t="s">
        <v>23</v>
      </c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219283.25000000003</v>
      </c>
      <c r="AA911" s="15" t="s">
        <v>23</v>
      </c>
      <c r="AB911" s="24"/>
      <c r="AC911" s="71" t="s">
        <v>199</v>
      </c>
      <c r="AD911" s="65"/>
      <c r="AE911" s="65">
        <v>0</v>
      </c>
      <c r="AF911" s="63">
        <f>SUM(AF863:AF910)</f>
        <v>44346.97</v>
      </c>
      <c r="AG911" s="25"/>
      <c r="AH911" s="24" t="s">
        <v>125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 t="s">
        <v>23</v>
      </c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6"/>
    </row>
    <row r="912" spans="1:69" ht="16.8" customHeight="1" x14ac:dyDescent="0.35">
      <c r="A912" s="15"/>
      <c r="B912" s="15"/>
      <c r="C912" s="64" t="s">
        <v>152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36</v>
      </c>
      <c r="L912" s="55">
        <f>D913+E913+A913+B913+B860</f>
        <v>221212.58</v>
      </c>
      <c r="M912" s="16"/>
      <c r="N912" s="16"/>
      <c r="O912" s="56" t="s">
        <v>23</v>
      </c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219283.25000000003</v>
      </c>
      <c r="AA912" s="15" t="s">
        <v>23</v>
      </c>
      <c r="AB912" s="24"/>
      <c r="AC912" s="71" t="s">
        <v>170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6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127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128</v>
      </c>
      <c r="L913" s="3">
        <f>L911-L912</f>
        <v>0</v>
      </c>
      <c r="M913" s="27" t="s">
        <v>171</v>
      </c>
      <c r="N913" s="27">
        <f>O913-L912</f>
        <v>23039.250000000029</v>
      </c>
      <c r="O913" s="44">
        <f>Z913+AU913+N889+SUM(L892:L903)+SUM(N893:N903)+L907-D859-D862-D858+E860</f>
        <v>244251.83000000002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219283.25000000003</v>
      </c>
      <c r="AA913" s="57"/>
      <c r="AB913" s="60"/>
      <c r="AC913" s="60" t="s">
        <v>129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172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200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4" spans="1:69" ht="16.8" customHeight="1" x14ac:dyDescent="0.25">
      <c r="A914" s="7" t="s">
        <v>23</v>
      </c>
    </row>
    <row r="915" spans="1:69" ht="16.8" customHeight="1" x14ac:dyDescent="0.25">
      <c r="A915" s="50" t="s">
        <v>23</v>
      </c>
    </row>
    <row r="916" spans="1:69" ht="16.8" customHeight="1" x14ac:dyDescent="0.35">
      <c r="A916" s="2"/>
      <c r="B916" s="2" t="s">
        <v>23</v>
      </c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4" t="s">
        <v>25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V916" s="7" t="s">
        <v>23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130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173</v>
      </c>
      <c r="BK916" s="21" t="s">
        <v>0</v>
      </c>
      <c r="BL916" s="8" t="s">
        <v>35</v>
      </c>
      <c r="BM916" s="8" t="s">
        <v>0</v>
      </c>
      <c r="BN916" s="8" t="s">
        <v>41</v>
      </c>
      <c r="BO916" s="8" t="s">
        <v>174</v>
      </c>
      <c r="BP916" s="8" t="s">
        <v>0</v>
      </c>
      <c r="BQ916" s="9" t="s">
        <v>175</v>
      </c>
    </row>
    <row r="917" spans="1:69" ht="16.8" customHeight="1" x14ac:dyDescent="0.35">
      <c r="A917" s="14">
        <v>45313</v>
      </c>
      <c r="B917" s="15" t="s">
        <v>176</v>
      </c>
      <c r="C917" s="15" t="s">
        <v>177</v>
      </c>
      <c r="D917" s="16">
        <v>3160.01</v>
      </c>
      <c r="E917" s="16">
        <v>1380</v>
      </c>
      <c r="F917" s="16"/>
      <c r="G917" s="16"/>
      <c r="H917" s="105"/>
      <c r="I917" s="4"/>
      <c r="J917" s="14">
        <f>A917</f>
        <v>45313</v>
      </c>
      <c r="K917" s="17" t="s">
        <v>25</v>
      </c>
      <c r="L917" s="16">
        <f>D920+D923+D921+D924</f>
        <v>2506.7000000000003</v>
      </c>
      <c r="M917" s="16"/>
      <c r="N917" s="82">
        <f>L917+L918-M918</f>
        <v>2506.7000000000003</v>
      </c>
      <c r="O917" s="80" t="e">
        <f>D920+D923+D921-E921-E920+O856</f>
        <v>#VALUE!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219283.25000000003</v>
      </c>
      <c r="AA917" s="15"/>
      <c r="AB917" s="19">
        <f>A917</f>
        <v>45313</v>
      </c>
      <c r="AC917" s="12" t="s">
        <v>26</v>
      </c>
      <c r="AD917" s="11">
        <f>N917</f>
        <v>2506.7000000000003</v>
      </c>
      <c r="AE917" s="11"/>
      <c r="AF917" s="20"/>
      <c r="AG917" s="20"/>
      <c r="AH917" s="21" t="s">
        <v>27</v>
      </c>
      <c r="AI917" s="22" t="s">
        <v>28</v>
      </c>
      <c r="AJ917" s="23" t="s">
        <v>29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178</v>
      </c>
      <c r="BM917" s="88">
        <f>BK917</f>
        <v>45313</v>
      </c>
      <c r="BN917" s="24" t="s">
        <v>178</v>
      </c>
      <c r="BO917" s="24"/>
      <c r="BP917" s="88">
        <f>BK917</f>
        <v>45313</v>
      </c>
      <c r="BQ917" s="126"/>
    </row>
    <row r="918" spans="1:69" ht="16.8" customHeight="1" x14ac:dyDescent="0.35">
      <c r="A918" s="15"/>
      <c r="B918" s="15"/>
      <c r="C918" s="15" t="s">
        <v>179</v>
      </c>
      <c r="D918" s="16">
        <v>0</v>
      </c>
      <c r="E918" s="16"/>
      <c r="F918" s="16"/>
      <c r="G918" s="16"/>
      <c r="H918" s="105" t="s">
        <v>35</v>
      </c>
      <c r="I918" s="4"/>
      <c r="J918" s="14"/>
      <c r="K918" s="17" t="s">
        <v>31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219283.25000000003</v>
      </c>
      <c r="AA918" s="15"/>
      <c r="AB918" s="24"/>
      <c r="AC918" s="24" t="s">
        <v>32</v>
      </c>
      <c r="AD918" s="25"/>
      <c r="AE918" s="25"/>
      <c r="AF918" s="25"/>
      <c r="AG918" s="25"/>
      <c r="AH918" s="12" t="s">
        <v>33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 t="s">
        <v>23</v>
      </c>
      <c r="BL918" s="24">
        <v>0</v>
      </c>
      <c r="BM918" s="91" t="s">
        <v>23</v>
      </c>
      <c r="BN918" s="24">
        <v>0</v>
      </c>
      <c r="BO918" s="24">
        <v>0</v>
      </c>
      <c r="BP918" s="91" t="s">
        <v>23</v>
      </c>
      <c r="BQ918" s="126"/>
    </row>
    <row r="919" spans="1:69" ht="16.8" customHeight="1" x14ac:dyDescent="0.35">
      <c r="A919" s="15"/>
      <c r="B919" s="15"/>
      <c r="C919" s="15" t="s">
        <v>180</v>
      </c>
      <c r="D919" s="16">
        <v>14981.44</v>
      </c>
      <c r="E919" s="16">
        <v>198</v>
      </c>
      <c r="F919" s="16" t="s">
        <v>23</v>
      </c>
      <c r="G919" s="16"/>
      <c r="H919" s="105">
        <f>D920</f>
        <v>373.08</v>
      </c>
      <c r="I919" s="4"/>
      <c r="J919" s="14"/>
      <c r="K919" s="17" t="s">
        <v>36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219283.25000000003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 t="s">
        <v>23</v>
      </c>
      <c r="BL919" s="24">
        <v>0</v>
      </c>
      <c r="BM919" s="91" t="s">
        <v>23</v>
      </c>
      <c r="BN919" s="24">
        <v>0</v>
      </c>
      <c r="BO919" s="24">
        <v>0</v>
      </c>
      <c r="BP919" s="91" t="s">
        <v>23</v>
      </c>
      <c r="BQ919" s="126"/>
    </row>
    <row r="920" spans="1:69" ht="16.8" customHeight="1" x14ac:dyDescent="0.35">
      <c r="A920" s="15"/>
      <c r="B920" s="15">
        <v>0</v>
      </c>
      <c r="C920" s="15" t="s">
        <v>181</v>
      </c>
      <c r="D920" s="16">
        <v>373.08</v>
      </c>
      <c r="E920" s="16"/>
      <c r="F920" s="16"/>
      <c r="G920" s="16"/>
      <c r="H920" s="105" t="s">
        <v>41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219283.25000000003</v>
      </c>
      <c r="AA920" s="15"/>
      <c r="AB920" s="24"/>
      <c r="AC920" s="24"/>
      <c r="AD920" s="25"/>
      <c r="AE920" s="25"/>
      <c r="AF920" s="25"/>
      <c r="AG920" s="25"/>
      <c r="AH920" s="17" t="s">
        <v>23</v>
      </c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 t="s">
        <v>23</v>
      </c>
      <c r="BL920" s="24">
        <v>0</v>
      </c>
      <c r="BM920" s="91" t="s">
        <v>23</v>
      </c>
      <c r="BN920" s="24">
        <v>0</v>
      </c>
      <c r="BO920" s="24">
        <v>0</v>
      </c>
      <c r="BP920" s="91" t="s">
        <v>23</v>
      </c>
      <c r="BQ920" s="126"/>
    </row>
    <row r="921" spans="1:69" ht="16.8" customHeight="1" x14ac:dyDescent="0.35">
      <c r="A921" s="15"/>
      <c r="B921" s="16">
        <f>B920+B860</f>
        <v>811.27</v>
      </c>
      <c r="C921" s="15" t="s">
        <v>182</v>
      </c>
      <c r="D921" s="16">
        <v>2024.76</v>
      </c>
      <c r="E921" s="16">
        <v>0</v>
      </c>
      <c r="F921" s="16"/>
      <c r="G921" s="16" t="s">
        <v>336</v>
      </c>
      <c r="H921" s="105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219283.25000000003</v>
      </c>
      <c r="AA921" s="15"/>
      <c r="AB921" s="24"/>
      <c r="AC921" s="17" t="s">
        <v>23</v>
      </c>
      <c r="AD921" s="25"/>
      <c r="AE921" s="25" t="s">
        <v>23</v>
      </c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 t="s">
        <v>23</v>
      </c>
      <c r="BL921" s="24">
        <v>0</v>
      </c>
      <c r="BM921" s="91" t="s">
        <v>23</v>
      </c>
      <c r="BN921" s="24">
        <v>0</v>
      </c>
      <c r="BO921" s="24"/>
      <c r="BP921" s="24"/>
      <c r="BQ921" s="126"/>
    </row>
    <row r="922" spans="1:69" ht="16.8" customHeight="1" x14ac:dyDescent="0.35">
      <c r="A922" s="15"/>
      <c r="B922" s="15"/>
      <c r="C922" s="15" t="s">
        <v>183</v>
      </c>
      <c r="D922" s="16">
        <v>434.5</v>
      </c>
      <c r="E922" s="16">
        <v>0</v>
      </c>
      <c r="F922" s="16"/>
      <c r="G922" s="16" t="s">
        <v>23</v>
      </c>
      <c r="H922" s="105" t="s">
        <v>45</v>
      </c>
      <c r="I922" s="77" t="s">
        <v>184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219283.25000000003</v>
      </c>
      <c r="AA922" s="15"/>
      <c r="AB922" s="24"/>
      <c r="AC922" s="17" t="s">
        <v>23</v>
      </c>
      <c r="AD922" s="25"/>
      <c r="AE922" s="25" t="s">
        <v>23</v>
      </c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 t="s">
        <v>23</v>
      </c>
      <c r="BL922" s="24">
        <v>0</v>
      </c>
      <c r="BM922" s="91" t="s">
        <v>23</v>
      </c>
      <c r="BN922" s="24">
        <v>0</v>
      </c>
      <c r="BO922" s="24"/>
      <c r="BP922" s="24"/>
      <c r="BQ922" s="126"/>
    </row>
    <row r="923" spans="1:69" ht="16.8" customHeight="1" x14ac:dyDescent="0.35">
      <c r="A923" s="15"/>
      <c r="B923" s="15" t="s">
        <v>43</v>
      </c>
      <c r="C923" s="15" t="s">
        <v>185</v>
      </c>
      <c r="D923" s="16">
        <v>0</v>
      </c>
      <c r="E923" s="16"/>
      <c r="F923" s="16"/>
      <c r="G923" s="16"/>
      <c r="H923" s="105">
        <f>D923+H862</f>
        <v>23.73</v>
      </c>
      <c r="I923" s="78">
        <f>D920+D921-E921+D923</f>
        <v>2397.84</v>
      </c>
      <c r="J923" s="14"/>
      <c r="K923" s="15" t="s">
        <v>46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219283.25000000003</v>
      </c>
      <c r="AA923" s="15"/>
      <c r="AB923" s="24"/>
      <c r="AC923" s="17" t="s">
        <v>23</v>
      </c>
      <c r="AD923" s="25"/>
      <c r="AE923" s="25" t="s">
        <v>23</v>
      </c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 t="s">
        <v>23</v>
      </c>
      <c r="BL923" s="24">
        <v>0</v>
      </c>
      <c r="BM923" s="91" t="s">
        <v>23</v>
      </c>
      <c r="BN923" s="24">
        <v>0</v>
      </c>
      <c r="BO923" s="24"/>
      <c r="BP923" s="24"/>
      <c r="BQ923" s="126"/>
    </row>
    <row r="924" spans="1:69" ht="16.8" customHeight="1" x14ac:dyDescent="0.35">
      <c r="A924" s="15"/>
      <c r="B924" s="15"/>
      <c r="C924" s="15" t="s">
        <v>186</v>
      </c>
      <c r="D924" s="16">
        <v>108.86</v>
      </c>
      <c r="E924" s="16"/>
      <c r="F924" s="16"/>
      <c r="G924" s="16">
        <v>0</v>
      </c>
      <c r="H924" s="105" t="s">
        <v>50</v>
      </c>
      <c r="I924" s="4"/>
      <c r="J924" s="14"/>
      <c r="K924" s="15" t="s">
        <v>48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219283.25000000003</v>
      </c>
      <c r="AA924" s="15" t="s">
        <v>23</v>
      </c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 t="s">
        <v>23</v>
      </c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 t="s">
        <v>23</v>
      </c>
      <c r="AR924" s="14"/>
      <c r="AS924" s="18"/>
      <c r="AT924" s="16">
        <v>0</v>
      </c>
      <c r="AU924" s="18">
        <f t="shared" si="305"/>
        <v>0</v>
      </c>
      <c r="AV924" s="15" t="s">
        <v>23</v>
      </c>
      <c r="AX924" s="14"/>
      <c r="AY924" s="18"/>
      <c r="AZ924" s="16">
        <v>0</v>
      </c>
      <c r="BA924" s="18">
        <f t="shared" si="306"/>
        <v>0</v>
      </c>
      <c r="BB924" s="15" t="s">
        <v>23</v>
      </c>
      <c r="BD924" s="14"/>
      <c r="BE924" s="18"/>
      <c r="BF924" s="16">
        <v>0</v>
      </c>
      <c r="BG924" s="18">
        <f t="shared" si="307"/>
        <v>0</v>
      </c>
      <c r="BH924" s="15" t="s">
        <v>23</v>
      </c>
      <c r="BJ924" s="86">
        <v>0</v>
      </c>
      <c r="BK924" s="90" t="s">
        <v>23</v>
      </c>
      <c r="BL924" s="24">
        <v>0</v>
      </c>
      <c r="BM924" s="91" t="s">
        <v>23</v>
      </c>
      <c r="BN924" s="24">
        <v>0</v>
      </c>
      <c r="BO924" s="24"/>
      <c r="BP924" s="24"/>
      <c r="BQ924" s="126"/>
    </row>
    <row r="925" spans="1:69" ht="16.8" customHeight="1" x14ac:dyDescent="0.35">
      <c r="A925" s="15"/>
      <c r="B925" s="15"/>
      <c r="C925" s="15" t="s">
        <v>187</v>
      </c>
      <c r="D925" s="16"/>
      <c r="E925" s="16"/>
      <c r="F925" s="16"/>
      <c r="G925" s="16">
        <v>0</v>
      </c>
      <c r="H925" s="105">
        <f>D924+H864</f>
        <v>1486.6</v>
      </c>
      <c r="I925" s="4"/>
      <c r="J925" s="14"/>
      <c r="K925" s="15" t="s">
        <v>51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219283.25000000003</v>
      </c>
      <c r="AA925" s="15" t="s">
        <v>23</v>
      </c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 t="s">
        <v>23</v>
      </c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 t="s">
        <v>23</v>
      </c>
      <c r="AR925" s="14"/>
      <c r="AS925" s="18">
        <v>0</v>
      </c>
      <c r="AT925" s="16">
        <v>0</v>
      </c>
      <c r="AU925" s="18">
        <f t="shared" si="305"/>
        <v>0</v>
      </c>
      <c r="AV925" s="15" t="s">
        <v>23</v>
      </c>
      <c r="AX925" s="14"/>
      <c r="AY925" s="18">
        <v>0</v>
      </c>
      <c r="AZ925" s="16">
        <v>0</v>
      </c>
      <c r="BA925" s="18">
        <f t="shared" si="306"/>
        <v>0</v>
      </c>
      <c r="BB925" s="15" t="s">
        <v>23</v>
      </c>
      <c r="BD925" s="14"/>
      <c r="BE925" s="18">
        <v>0</v>
      </c>
      <c r="BF925" s="16">
        <v>0</v>
      </c>
      <c r="BG925" s="18">
        <f t="shared" si="307"/>
        <v>0</v>
      </c>
      <c r="BH925" s="15" t="s">
        <v>23</v>
      </c>
      <c r="BJ925" s="86">
        <v>0</v>
      </c>
      <c r="BK925" s="90" t="s">
        <v>23</v>
      </c>
      <c r="BL925" s="24">
        <v>0</v>
      </c>
      <c r="BM925" s="91" t="s">
        <v>23</v>
      </c>
      <c r="BN925" s="24">
        <v>0</v>
      </c>
      <c r="BO925" s="24"/>
      <c r="BP925" s="24"/>
      <c r="BQ925" s="126"/>
    </row>
    <row r="926" spans="1:69" ht="16.8" customHeight="1" x14ac:dyDescent="0.35">
      <c r="A926" s="15"/>
      <c r="B926" s="15"/>
      <c r="C926" s="15" t="s">
        <v>337</v>
      </c>
      <c r="D926" s="16"/>
      <c r="E926" s="16"/>
      <c r="F926" s="16"/>
      <c r="G926" s="16">
        <v>5832.01</v>
      </c>
      <c r="H926" s="105" t="s">
        <v>23</v>
      </c>
      <c r="I926" s="4"/>
      <c r="J926" s="14"/>
      <c r="K926" s="15" t="s">
        <v>53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219283.25000000003</v>
      </c>
      <c r="AA926" s="15" t="s">
        <v>23</v>
      </c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 t="s">
        <v>23</v>
      </c>
      <c r="AR926" s="14"/>
      <c r="AS926" s="18"/>
      <c r="AT926" s="16">
        <v>0</v>
      </c>
      <c r="AU926" s="18">
        <f t="shared" si="305"/>
        <v>0</v>
      </c>
      <c r="AV926" s="15" t="s">
        <v>23</v>
      </c>
      <c r="AX926" s="14"/>
      <c r="AY926" s="18"/>
      <c r="AZ926" s="16">
        <v>0</v>
      </c>
      <c r="BA926" s="18">
        <f t="shared" si="306"/>
        <v>0</v>
      </c>
      <c r="BB926" s="15" t="s">
        <v>23</v>
      </c>
      <c r="BD926" s="14"/>
      <c r="BE926" s="18"/>
      <c r="BF926" s="16">
        <v>0</v>
      </c>
      <c r="BG926" s="18">
        <f t="shared" si="307"/>
        <v>0</v>
      </c>
      <c r="BH926" s="15" t="s">
        <v>23</v>
      </c>
      <c r="BJ926" s="86">
        <v>0</v>
      </c>
      <c r="BK926" s="90" t="s">
        <v>23</v>
      </c>
      <c r="BL926" s="24">
        <v>0</v>
      </c>
      <c r="BM926" s="24"/>
      <c r="BN926" s="24"/>
      <c r="BO926" s="24"/>
      <c r="BP926" s="24"/>
      <c r="BQ926" s="126"/>
    </row>
    <row r="927" spans="1:69" ht="16.8" customHeight="1" x14ac:dyDescent="0.35">
      <c r="A927" s="15"/>
      <c r="B927" s="15"/>
      <c r="C927" s="15" t="s">
        <v>189</v>
      </c>
      <c r="D927" s="16"/>
      <c r="E927" s="16"/>
      <c r="F927" s="16"/>
      <c r="G927" s="16">
        <v>0</v>
      </c>
      <c r="H927" s="105" t="s">
        <v>23</v>
      </c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219283.25000000003</v>
      </c>
      <c r="AA927" s="15" t="s">
        <v>23</v>
      </c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 t="s">
        <v>23</v>
      </c>
      <c r="AR927" s="14"/>
      <c r="AS927" s="18"/>
      <c r="AT927" s="16">
        <v>0</v>
      </c>
      <c r="AU927" s="18">
        <f t="shared" si="305"/>
        <v>0</v>
      </c>
      <c r="AV927" s="15" t="s">
        <v>23</v>
      </c>
      <c r="AX927" s="14"/>
      <c r="AY927" s="18"/>
      <c r="AZ927" s="16">
        <v>0</v>
      </c>
      <c r="BA927" s="18">
        <f t="shared" si="306"/>
        <v>0</v>
      </c>
      <c r="BB927" s="15" t="s">
        <v>23</v>
      </c>
      <c r="BD927" s="14"/>
      <c r="BE927" s="18"/>
      <c r="BF927" s="16">
        <v>0</v>
      </c>
      <c r="BG927" s="18">
        <f t="shared" si="307"/>
        <v>0</v>
      </c>
      <c r="BH927" s="15" t="s">
        <v>23</v>
      </c>
      <c r="BJ927" s="86">
        <v>0</v>
      </c>
      <c r="BK927" s="90" t="s">
        <v>23</v>
      </c>
      <c r="BL927" s="24" t="s">
        <v>23</v>
      </c>
      <c r="BM927" s="24"/>
      <c r="BN927" s="24"/>
      <c r="BO927" s="24"/>
      <c r="BP927" s="24"/>
      <c r="BQ927" s="126"/>
    </row>
    <row r="928" spans="1:69" ht="16.8" customHeight="1" x14ac:dyDescent="0.35">
      <c r="A928" s="15"/>
      <c r="B928" s="15"/>
      <c r="C928" s="15" t="s">
        <v>190</v>
      </c>
      <c r="D928" s="16"/>
      <c r="E928" s="16"/>
      <c r="F928" s="16"/>
      <c r="G928" s="16">
        <v>0</v>
      </c>
      <c r="H928" s="16" t="s">
        <v>23</v>
      </c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219283.25000000003</v>
      </c>
      <c r="AA928" s="15" t="s">
        <v>23</v>
      </c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 t="s">
        <v>23</v>
      </c>
      <c r="AR928" s="14"/>
      <c r="AS928" s="18"/>
      <c r="AT928" s="16">
        <v>0</v>
      </c>
      <c r="AU928" s="18">
        <f t="shared" si="305"/>
        <v>0</v>
      </c>
      <c r="AV928" s="15" t="s">
        <v>23</v>
      </c>
      <c r="AX928" s="14"/>
      <c r="AY928" s="18"/>
      <c r="AZ928" s="16">
        <v>0</v>
      </c>
      <c r="BA928" s="18">
        <f t="shared" si="306"/>
        <v>0</v>
      </c>
      <c r="BB928" s="15" t="s">
        <v>23</v>
      </c>
      <c r="BD928" s="14"/>
      <c r="BE928" s="18"/>
      <c r="BF928" s="16">
        <v>0</v>
      </c>
      <c r="BG928" s="18">
        <f t="shared" si="307"/>
        <v>0</v>
      </c>
      <c r="BH928" s="15" t="s">
        <v>23</v>
      </c>
      <c r="BJ928" s="86">
        <v>0</v>
      </c>
      <c r="BK928" s="90" t="s">
        <v>23</v>
      </c>
      <c r="BL928" s="24"/>
      <c r="BM928" s="24"/>
      <c r="BN928" s="24"/>
      <c r="BO928" s="24"/>
      <c r="BP928" s="24"/>
      <c r="BQ928" s="126"/>
    </row>
    <row r="929" spans="1:69" ht="16.8" customHeight="1" x14ac:dyDescent="0.35">
      <c r="A929" s="15"/>
      <c r="B929" s="15"/>
      <c r="C929" s="15" t="s">
        <v>56</v>
      </c>
      <c r="D929" s="16">
        <f>SUM(G921:G928)+E924+E925+E926+E927+E928</f>
        <v>5832.01</v>
      </c>
      <c r="E929" s="16"/>
      <c r="F929" s="16"/>
      <c r="G929" s="16"/>
      <c r="H929" s="16" t="s">
        <v>23</v>
      </c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 t="s">
        <v>23</v>
      </c>
      <c r="W929" s="14"/>
      <c r="X929" s="18"/>
      <c r="Y929" s="16">
        <v>0</v>
      </c>
      <c r="Z929" s="18">
        <f t="shared" si="303"/>
        <v>219283.25000000003</v>
      </c>
      <c r="AA929" s="15" t="s">
        <v>23</v>
      </c>
      <c r="AB929" s="24"/>
      <c r="AC929" s="15" t="s">
        <v>23</v>
      </c>
      <c r="AD929" s="25"/>
      <c r="AE929" s="62" t="s">
        <v>23</v>
      </c>
      <c r="AF929" s="63" t="s">
        <v>23</v>
      </c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 t="s">
        <v>23</v>
      </c>
      <c r="AR929" s="14"/>
      <c r="AS929" s="18"/>
      <c r="AT929" s="16">
        <v>0</v>
      </c>
      <c r="AU929" s="18">
        <f t="shared" si="305"/>
        <v>0</v>
      </c>
      <c r="AV929" s="15" t="s">
        <v>23</v>
      </c>
      <c r="AX929" s="14"/>
      <c r="AY929" s="18"/>
      <c r="AZ929" s="16">
        <v>0</v>
      </c>
      <c r="BA929" s="18">
        <f t="shared" si="306"/>
        <v>0</v>
      </c>
      <c r="BB929" s="15" t="s">
        <v>23</v>
      </c>
      <c r="BD929" s="14"/>
      <c r="BE929" s="18"/>
      <c r="BF929" s="16">
        <v>0</v>
      </c>
      <c r="BG929" s="18">
        <f t="shared" si="307"/>
        <v>0</v>
      </c>
      <c r="BH929" s="15" t="s">
        <v>23</v>
      </c>
      <c r="BJ929" s="86">
        <v>0</v>
      </c>
      <c r="BK929" s="90" t="s">
        <v>23</v>
      </c>
      <c r="BL929" s="24" t="s">
        <v>23</v>
      </c>
      <c r="BM929" s="24"/>
      <c r="BN929" s="24"/>
      <c r="BO929" s="24"/>
      <c r="BP929" s="24"/>
      <c r="BQ929" s="126"/>
    </row>
    <row r="930" spans="1:69" ht="16.8" customHeight="1" x14ac:dyDescent="0.35">
      <c r="A930" s="15"/>
      <c r="B930" s="15"/>
      <c r="C930" s="15" t="s">
        <v>57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191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 t="s">
        <v>23</v>
      </c>
      <c r="W930" s="14"/>
      <c r="X930" s="18"/>
      <c r="Y930" s="16">
        <v>0</v>
      </c>
      <c r="Z930" s="18">
        <f t="shared" si="303"/>
        <v>219283.25000000003</v>
      </c>
      <c r="AA930" s="15" t="str">
        <f>C930</f>
        <v>Sinistro</v>
      </c>
      <c r="AB930" s="24"/>
      <c r="AC930" s="15" t="s">
        <v>23</v>
      </c>
      <c r="AD930" s="25"/>
      <c r="AE930" s="62" t="s">
        <v>23</v>
      </c>
      <c r="AF930" s="63" t="s">
        <v>23</v>
      </c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 t="s">
        <v>23</v>
      </c>
      <c r="AR930" s="14"/>
      <c r="AS930" s="18"/>
      <c r="AT930" s="16">
        <v>0</v>
      </c>
      <c r="AU930" s="18">
        <f t="shared" si="305"/>
        <v>0</v>
      </c>
      <c r="AV930" s="15" t="s">
        <v>23</v>
      </c>
      <c r="AX930" s="14"/>
      <c r="AY930" s="18"/>
      <c r="AZ930" s="16">
        <v>0</v>
      </c>
      <c r="BA930" s="18">
        <f t="shared" si="306"/>
        <v>0</v>
      </c>
      <c r="BB930" s="15" t="s">
        <v>23</v>
      </c>
      <c r="BD930" s="14"/>
      <c r="BE930" s="18"/>
      <c r="BF930" s="16">
        <v>0</v>
      </c>
      <c r="BG930" s="18">
        <f t="shared" si="307"/>
        <v>0</v>
      </c>
      <c r="BH930" s="15" t="s">
        <v>23</v>
      </c>
      <c r="BJ930" s="86">
        <v>0</v>
      </c>
      <c r="BK930" s="90" t="s">
        <v>23</v>
      </c>
      <c r="BL930" s="24"/>
      <c r="BM930" s="24"/>
      <c r="BN930" s="24"/>
      <c r="BO930" s="24"/>
      <c r="BP930" s="24"/>
      <c r="BQ930" s="126"/>
    </row>
    <row r="931" spans="1:69" ht="16.8" customHeight="1" x14ac:dyDescent="0.35">
      <c r="A931" s="15"/>
      <c r="B931" s="15"/>
      <c r="C931" s="15" t="s">
        <v>58</v>
      </c>
      <c r="D931" s="16">
        <f>E930+G930</f>
        <v>0</v>
      </c>
      <c r="E931" s="16"/>
      <c r="F931" s="16"/>
      <c r="G931" s="16"/>
      <c r="H931" s="16" t="s">
        <v>23</v>
      </c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 t="s">
        <v>23</v>
      </c>
      <c r="W931" s="14"/>
      <c r="X931" s="18"/>
      <c r="Y931" s="16">
        <v>0</v>
      </c>
      <c r="Z931" s="18">
        <f t="shared" si="303"/>
        <v>219283.25000000003</v>
      </c>
      <c r="AA931" s="15" t="s">
        <v>23</v>
      </c>
      <c r="AB931" s="24"/>
      <c r="AC931" s="64" t="s">
        <v>146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 t="s">
        <v>23</v>
      </c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 t="s">
        <v>23</v>
      </c>
      <c r="AR931" s="14"/>
      <c r="AS931" s="18"/>
      <c r="AT931" s="16">
        <v>0</v>
      </c>
      <c r="AU931" s="18">
        <f t="shared" si="305"/>
        <v>0</v>
      </c>
      <c r="AV931" s="15" t="s">
        <v>23</v>
      </c>
      <c r="AX931" s="14"/>
      <c r="AY931" s="18"/>
      <c r="AZ931" s="16">
        <v>0</v>
      </c>
      <c r="BA931" s="18">
        <f t="shared" si="306"/>
        <v>0</v>
      </c>
      <c r="BB931" s="15" t="s">
        <v>23</v>
      </c>
      <c r="BD931" s="14"/>
      <c r="BE931" s="18"/>
      <c r="BF931" s="16">
        <v>0</v>
      </c>
      <c r="BG931" s="18">
        <f t="shared" si="307"/>
        <v>0</v>
      </c>
      <c r="BH931" s="15" t="s">
        <v>23</v>
      </c>
      <c r="BJ931" s="86"/>
      <c r="BK931" s="86"/>
      <c r="BL931" s="24" t="s">
        <v>23</v>
      </c>
      <c r="BM931" s="24"/>
      <c r="BN931" s="24"/>
      <c r="BO931" s="24"/>
      <c r="BP931" s="24"/>
      <c r="BQ931" s="126"/>
    </row>
    <row r="932" spans="1:69" ht="16.8" customHeight="1" x14ac:dyDescent="0.35">
      <c r="A932" s="15"/>
      <c r="B932" s="15"/>
      <c r="C932" s="15" t="s">
        <v>59</v>
      </c>
      <c r="D932" s="16" t="s">
        <v>23</v>
      </c>
      <c r="E932" s="16"/>
      <c r="F932" s="16"/>
      <c r="G932" s="16">
        <v>0</v>
      </c>
      <c r="H932" s="16" t="s">
        <v>23</v>
      </c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219283.25000000003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 t="s">
        <v>23</v>
      </c>
      <c r="BM932" s="24"/>
      <c r="BN932" s="24"/>
      <c r="BO932" s="24"/>
      <c r="BP932" s="24"/>
      <c r="BQ932" s="126"/>
    </row>
    <row r="933" spans="1:69" ht="16.8" customHeight="1" x14ac:dyDescent="0.35">
      <c r="A933" s="15"/>
      <c r="B933" s="15"/>
      <c r="C933" s="15" t="s">
        <v>147</v>
      </c>
      <c r="D933" s="16"/>
      <c r="E933" s="16"/>
      <c r="F933" s="16"/>
      <c r="G933" s="16">
        <v>0</v>
      </c>
      <c r="H933" s="16" t="s">
        <v>23</v>
      </c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219283.25000000003</v>
      </c>
      <c r="AA933" s="15" t="s">
        <v>23</v>
      </c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 t="s">
        <v>23</v>
      </c>
      <c r="AR933" s="14"/>
      <c r="AS933" s="18"/>
      <c r="AT933" s="16">
        <v>0</v>
      </c>
      <c r="AU933" s="18">
        <f t="shared" si="305"/>
        <v>0</v>
      </c>
      <c r="AV933" s="15" t="s">
        <v>23</v>
      </c>
      <c r="AX933" s="14"/>
      <c r="AY933" s="18"/>
      <c r="AZ933" s="16">
        <v>0</v>
      </c>
      <c r="BA933" s="18">
        <f t="shared" si="306"/>
        <v>0</v>
      </c>
      <c r="BB933" s="15" t="s">
        <v>23</v>
      </c>
      <c r="BD933" s="14"/>
      <c r="BE933" s="18"/>
      <c r="BF933" s="16">
        <v>0</v>
      </c>
      <c r="BG933" s="18">
        <f t="shared" si="307"/>
        <v>0</v>
      </c>
      <c r="BH933" s="15" t="s">
        <v>23</v>
      </c>
      <c r="BJ933" s="86"/>
      <c r="BK933" s="86"/>
      <c r="BL933" s="24" t="s">
        <v>23</v>
      </c>
      <c r="BM933" s="24"/>
      <c r="BN933" s="24"/>
      <c r="BO933" s="24"/>
      <c r="BP933" s="24"/>
      <c r="BQ933" s="126"/>
    </row>
    <row r="934" spans="1:69" ht="16.8" customHeight="1" x14ac:dyDescent="0.35">
      <c r="A934" s="15"/>
      <c r="B934" s="15"/>
      <c r="C934" s="15" t="s">
        <v>61</v>
      </c>
      <c r="D934" s="16">
        <f>SUM(G933:G934)</f>
        <v>0</v>
      </c>
      <c r="E934" s="16">
        <v>0</v>
      </c>
      <c r="F934" s="16"/>
      <c r="G934" s="16">
        <v>0</v>
      </c>
      <c r="H934" s="16" t="s">
        <v>23</v>
      </c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219283.25000000003</v>
      </c>
      <c r="AA934" s="15" t="s">
        <v>23</v>
      </c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 t="s">
        <v>23</v>
      </c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 t="s">
        <v>23</v>
      </c>
      <c r="AR934" s="14"/>
      <c r="AS934" s="18"/>
      <c r="AT934" s="16">
        <v>0</v>
      </c>
      <c r="AU934" s="18">
        <f t="shared" si="305"/>
        <v>0</v>
      </c>
      <c r="AV934" s="15" t="s">
        <v>23</v>
      </c>
      <c r="AX934" s="14"/>
      <c r="AY934" s="18"/>
      <c r="AZ934" s="16">
        <v>0</v>
      </c>
      <c r="BA934" s="18">
        <f t="shared" si="306"/>
        <v>0</v>
      </c>
      <c r="BB934" s="15" t="s">
        <v>23</v>
      </c>
      <c r="BD934" s="14"/>
      <c r="BE934" s="18"/>
      <c r="BF934" s="16">
        <v>0</v>
      </c>
      <c r="BG934" s="18">
        <f t="shared" si="307"/>
        <v>0</v>
      </c>
      <c r="BH934" s="15" t="s">
        <v>23</v>
      </c>
      <c r="BJ934" s="86"/>
      <c r="BK934" s="86"/>
      <c r="BL934" s="24" t="s">
        <v>23</v>
      </c>
      <c r="BM934" s="24"/>
      <c r="BN934" s="24"/>
      <c r="BO934" s="24"/>
      <c r="BP934" s="24"/>
      <c r="BQ934" s="126"/>
    </row>
    <row r="935" spans="1:69" ht="16.8" customHeight="1" x14ac:dyDescent="0.35">
      <c r="A935" s="15"/>
      <c r="B935" s="15"/>
      <c r="C935" s="28" t="s">
        <v>148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219283.25000000003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 t="s">
        <v>23</v>
      </c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 t="s">
        <v>23</v>
      </c>
      <c r="BD935" s="14"/>
      <c r="BE935" s="18"/>
      <c r="BF935" s="16">
        <v>0</v>
      </c>
      <c r="BG935" s="18">
        <f t="shared" si="307"/>
        <v>0</v>
      </c>
      <c r="BH935" s="15" t="s">
        <v>23</v>
      </c>
      <c r="BJ935" s="86"/>
      <c r="BK935" s="86"/>
      <c r="BL935" s="24" t="s">
        <v>23</v>
      </c>
      <c r="BM935" s="24"/>
      <c r="BN935" s="24"/>
      <c r="BO935" s="24"/>
      <c r="BP935" s="24"/>
      <c r="BQ935" s="126"/>
    </row>
    <row r="936" spans="1:69" ht="16.8" customHeight="1" x14ac:dyDescent="0.35">
      <c r="A936" s="15"/>
      <c r="B936" s="15"/>
      <c r="C936" s="15" t="s">
        <v>23</v>
      </c>
      <c r="D936" s="16"/>
      <c r="E936" s="16"/>
      <c r="F936" s="16" t="s">
        <v>23</v>
      </c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 t="str">
        <f t="shared" si="312"/>
        <v/>
      </c>
      <c r="W936" s="14"/>
      <c r="X936" s="18"/>
      <c r="Y936" s="16">
        <v>0</v>
      </c>
      <c r="Z936" s="18">
        <f t="shared" si="303"/>
        <v>219283.25000000003</v>
      </c>
      <c r="AA936" s="15" t="s">
        <v>23</v>
      </c>
      <c r="AB936" s="24"/>
      <c r="AC936" s="15" t="str">
        <f t="shared" si="313"/>
        <v/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 t="s">
        <v>23</v>
      </c>
      <c r="AR936" s="14"/>
      <c r="AS936" s="18"/>
      <c r="AT936" s="16">
        <v>0</v>
      </c>
      <c r="AU936" s="18">
        <f t="shared" si="305"/>
        <v>0</v>
      </c>
      <c r="AV936" s="15" t="s">
        <v>23</v>
      </c>
      <c r="AX936" s="14"/>
      <c r="AY936" s="18"/>
      <c r="AZ936" s="16">
        <v>0</v>
      </c>
      <c r="BA936" s="18">
        <f t="shared" si="306"/>
        <v>0</v>
      </c>
      <c r="BB936" s="15" t="s">
        <v>23</v>
      </c>
      <c r="BD936" s="14"/>
      <c r="BE936" s="18"/>
      <c r="BF936" s="16">
        <v>0</v>
      </c>
      <c r="BG936" s="18">
        <f t="shared" si="307"/>
        <v>0</v>
      </c>
      <c r="BH936" s="15" t="s">
        <v>23</v>
      </c>
      <c r="BJ936" s="86"/>
      <c r="BK936" s="86"/>
      <c r="BL936" s="24"/>
      <c r="BM936" s="24"/>
      <c r="BN936" s="24"/>
      <c r="BO936" s="24"/>
      <c r="BP936" s="24"/>
      <c r="BQ936" s="126"/>
    </row>
    <row r="937" spans="1:69" ht="16.8" customHeight="1" x14ac:dyDescent="0.35">
      <c r="A937" s="15"/>
      <c r="B937" s="15"/>
      <c r="C937" s="28" t="s">
        <v>63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219283.25000000003</v>
      </c>
      <c r="AA937" s="15" t="s">
        <v>23</v>
      </c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 t="s">
        <v>23</v>
      </c>
      <c r="AR937" s="14"/>
      <c r="AS937" s="18"/>
      <c r="AT937" s="16">
        <v>0</v>
      </c>
      <c r="AU937" s="18">
        <f t="shared" si="305"/>
        <v>0</v>
      </c>
      <c r="AV937" s="15" t="s">
        <v>23</v>
      </c>
      <c r="AX937" s="14"/>
      <c r="AY937" s="18"/>
      <c r="AZ937" s="16">
        <v>0</v>
      </c>
      <c r="BA937" s="18">
        <f t="shared" si="306"/>
        <v>0</v>
      </c>
      <c r="BB937" s="15" t="s">
        <v>23</v>
      </c>
      <c r="BD937" s="14"/>
      <c r="BE937" s="18"/>
      <c r="BF937" s="16">
        <v>0</v>
      </c>
      <c r="BG937" s="18">
        <f t="shared" si="307"/>
        <v>0</v>
      </c>
      <c r="BH937" s="15" t="s">
        <v>23</v>
      </c>
      <c r="BJ937" s="86"/>
      <c r="BK937" s="86"/>
      <c r="BL937" s="24"/>
      <c r="BM937" s="24"/>
      <c r="BN937" s="24"/>
      <c r="BO937" s="24"/>
      <c r="BP937" s="24"/>
      <c r="BQ937" s="126"/>
    </row>
    <row r="938" spans="1:69" ht="16.8" customHeight="1" x14ac:dyDescent="0.35">
      <c r="A938" s="15"/>
      <c r="B938" s="15"/>
      <c r="C938" s="15" t="s">
        <v>338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219283.25000000003</v>
      </c>
      <c r="AA938" s="15" t="s">
        <v>23</v>
      </c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 t="s">
        <v>23</v>
      </c>
      <c r="AR938" s="14"/>
      <c r="AS938" s="18"/>
      <c r="AT938" s="16">
        <v>0</v>
      </c>
      <c r="AU938" s="18">
        <f t="shared" si="305"/>
        <v>0</v>
      </c>
      <c r="AV938" s="15" t="s">
        <v>23</v>
      </c>
      <c r="AX938" s="14"/>
      <c r="AY938" s="18"/>
      <c r="AZ938" s="16">
        <v>0</v>
      </c>
      <c r="BA938" s="18">
        <f t="shared" si="306"/>
        <v>0</v>
      </c>
      <c r="BB938" s="15" t="s">
        <v>23</v>
      </c>
      <c r="BD938" s="14"/>
      <c r="BE938" s="18"/>
      <c r="BF938" s="16">
        <v>0</v>
      </c>
      <c r="BG938" s="18">
        <f t="shared" si="307"/>
        <v>0</v>
      </c>
      <c r="BH938" s="15" t="s">
        <v>23</v>
      </c>
      <c r="BJ938" s="86"/>
      <c r="BK938" s="86"/>
      <c r="BL938" s="24" t="s">
        <v>23</v>
      </c>
      <c r="BM938" s="24"/>
      <c r="BN938" s="24"/>
      <c r="BO938" s="24"/>
      <c r="BP938" s="24"/>
      <c r="BQ938" s="126"/>
    </row>
    <row r="939" spans="1:69" ht="16.8" customHeight="1" x14ac:dyDescent="0.35">
      <c r="A939" s="15"/>
      <c r="B939" s="15"/>
      <c r="C939" s="15" t="s">
        <v>51</v>
      </c>
      <c r="D939" s="16"/>
      <c r="E939" s="16"/>
      <c r="F939" s="16"/>
      <c r="G939" s="16">
        <v>0</v>
      </c>
      <c r="H939" s="16"/>
      <c r="I939" s="4"/>
      <c r="J939" s="14"/>
      <c r="K939" s="17" t="s">
        <v>65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219283.25000000003</v>
      </c>
      <c r="AA939" s="15" t="s">
        <v>23</v>
      </c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 t="s">
        <v>23</v>
      </c>
      <c r="AR939" s="14"/>
      <c r="AS939" s="18"/>
      <c r="AT939" s="16">
        <v>0</v>
      </c>
      <c r="AU939" s="18">
        <f t="shared" si="305"/>
        <v>0</v>
      </c>
      <c r="AV939" s="15" t="s">
        <v>23</v>
      </c>
      <c r="AX939" s="14"/>
      <c r="AY939" s="18"/>
      <c r="AZ939" s="16">
        <v>0</v>
      </c>
      <c r="BA939" s="18">
        <f t="shared" si="306"/>
        <v>0</v>
      </c>
      <c r="BB939" s="15" t="s">
        <v>23</v>
      </c>
      <c r="BD939" s="14"/>
      <c r="BE939" s="18"/>
      <c r="BF939" s="16">
        <v>0</v>
      </c>
      <c r="BG939" s="18">
        <f t="shared" si="307"/>
        <v>0</v>
      </c>
      <c r="BH939" s="15" t="s">
        <v>23</v>
      </c>
      <c r="BJ939" s="86"/>
      <c r="BK939" s="86"/>
      <c r="BL939" s="24"/>
      <c r="BM939" s="24"/>
      <c r="BN939" s="24"/>
      <c r="BO939" s="24"/>
      <c r="BP939" s="24"/>
      <c r="BQ939" s="126"/>
    </row>
    <row r="940" spans="1:69" ht="16.8" customHeight="1" x14ac:dyDescent="0.35">
      <c r="A940" s="15"/>
      <c r="B940" s="15"/>
      <c r="C940" s="28" t="s">
        <v>66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 t="s">
        <v>23</v>
      </c>
      <c r="L940" s="16"/>
      <c r="M940" s="16"/>
      <c r="N940" s="16" t="s">
        <v>67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219283.25000000003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 t="s">
        <v>23</v>
      </c>
      <c r="AR940" s="14"/>
      <c r="AS940" s="18"/>
      <c r="AT940" s="16"/>
      <c r="AU940" s="18">
        <f t="shared" si="305"/>
        <v>0</v>
      </c>
      <c r="AV940" s="15" t="s">
        <v>23</v>
      </c>
      <c r="AX940" s="14"/>
      <c r="AY940" s="18"/>
      <c r="AZ940" s="16"/>
      <c r="BA940" s="18">
        <f t="shared" si="306"/>
        <v>0</v>
      </c>
      <c r="BB940" s="15" t="s">
        <v>23</v>
      </c>
      <c r="BD940" s="14"/>
      <c r="BE940" s="18"/>
      <c r="BF940" s="16"/>
      <c r="BG940" s="18">
        <f t="shared" si="307"/>
        <v>0</v>
      </c>
      <c r="BH940" s="15" t="s">
        <v>23</v>
      </c>
      <c r="BJ940" s="86"/>
      <c r="BK940" s="86"/>
      <c r="BL940" s="24"/>
      <c r="BM940" s="24"/>
      <c r="BN940" s="24"/>
      <c r="BO940" s="24"/>
      <c r="BP940" s="24"/>
      <c r="BQ940" s="126"/>
    </row>
    <row r="941" spans="1:69" ht="16.8" customHeight="1" x14ac:dyDescent="0.35">
      <c r="A941" s="15"/>
      <c r="B941" s="66"/>
      <c r="C941" s="15" t="s">
        <v>149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203</v>
      </c>
      <c r="L941" s="16"/>
      <c r="M941" s="16">
        <v>65.27</v>
      </c>
      <c r="N941" s="16" t="s">
        <v>69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219283.25000000003</v>
      </c>
      <c r="AA941" s="15" t="s">
        <v>23</v>
      </c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 t="s">
        <v>23</v>
      </c>
      <c r="AR941" s="14"/>
      <c r="AS941" s="18"/>
      <c r="AT941" s="16">
        <v>0</v>
      </c>
      <c r="AU941" s="18">
        <f t="shared" si="305"/>
        <v>0</v>
      </c>
      <c r="AV941" s="15" t="s">
        <v>23</v>
      </c>
      <c r="AX941" s="14"/>
      <c r="AY941" s="18"/>
      <c r="AZ941" s="16">
        <v>0</v>
      </c>
      <c r="BA941" s="18">
        <f t="shared" si="306"/>
        <v>0</v>
      </c>
      <c r="BB941" s="15" t="s">
        <v>23</v>
      </c>
      <c r="BD941" s="14"/>
      <c r="BE941" s="18"/>
      <c r="BF941" s="16">
        <v>0</v>
      </c>
      <c r="BG941" s="18">
        <f t="shared" si="307"/>
        <v>0</v>
      </c>
      <c r="BH941" s="15" t="s">
        <v>23</v>
      </c>
      <c r="BJ941" s="86"/>
      <c r="BK941" s="86"/>
      <c r="BL941" s="24"/>
      <c r="BM941" s="24"/>
      <c r="BN941" s="24"/>
      <c r="BO941" s="24"/>
      <c r="BP941" s="24"/>
      <c r="BQ941" s="126"/>
    </row>
    <row r="942" spans="1:69" ht="16.8" customHeight="1" x14ac:dyDescent="0.35">
      <c r="A942" s="15"/>
      <c r="B942" s="15"/>
      <c r="C942" s="15" t="s">
        <v>151</v>
      </c>
      <c r="D942" s="16"/>
      <c r="E942" s="16">
        <v>0</v>
      </c>
      <c r="F942" s="16"/>
      <c r="G942" s="16">
        <v>0</v>
      </c>
      <c r="H942" s="16"/>
      <c r="I942" s="4"/>
      <c r="J942" s="14" t="s">
        <v>23</v>
      </c>
      <c r="K942" s="17" t="s">
        <v>23</v>
      </c>
      <c r="L942" s="16"/>
      <c r="M942" s="16">
        <v>0</v>
      </c>
      <c r="N942" s="16" t="s">
        <v>71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219283.25000000003</v>
      </c>
      <c r="AA942" s="15" t="s">
        <v>23</v>
      </c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 t="s">
        <v>23</v>
      </c>
      <c r="AR942" s="14"/>
      <c r="AS942" s="18"/>
      <c r="AT942" s="16">
        <v>0</v>
      </c>
      <c r="AU942" s="18">
        <f t="shared" si="305"/>
        <v>0</v>
      </c>
      <c r="AV942" s="15" t="s">
        <v>23</v>
      </c>
      <c r="AX942" s="14"/>
      <c r="AY942" s="18"/>
      <c r="AZ942" s="16">
        <v>0</v>
      </c>
      <c r="BA942" s="18">
        <f t="shared" si="306"/>
        <v>0</v>
      </c>
      <c r="BB942" s="15" t="s">
        <v>23</v>
      </c>
      <c r="BD942" s="14"/>
      <c r="BE942" s="18"/>
      <c r="BF942" s="16">
        <v>0</v>
      </c>
      <c r="BG942" s="18">
        <f t="shared" si="307"/>
        <v>0</v>
      </c>
      <c r="BH942" s="15" t="s">
        <v>23</v>
      </c>
      <c r="BJ942" s="86"/>
      <c r="BK942" s="86"/>
      <c r="BL942" s="24"/>
      <c r="BM942" s="24"/>
      <c r="BN942" s="24"/>
      <c r="BO942" s="24"/>
      <c r="BP942" s="24"/>
      <c r="BQ942" s="126"/>
    </row>
    <row r="943" spans="1:69" ht="16.8" customHeight="1" x14ac:dyDescent="0.35">
      <c r="A943" s="15"/>
      <c r="B943" s="15"/>
      <c r="C943" s="15" t="s">
        <v>153</v>
      </c>
      <c r="D943" s="16" t="s">
        <v>23</v>
      </c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73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219283.25000000003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6"/>
    </row>
    <row r="944" spans="1:69" ht="16.8" customHeight="1" x14ac:dyDescent="0.35">
      <c r="A944" s="15"/>
      <c r="B944" s="15"/>
      <c r="C944" s="15" t="s">
        <v>154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75</v>
      </c>
      <c r="L944" s="3">
        <f>SUM(L917:L943)</f>
        <v>16997.949999999997</v>
      </c>
      <c r="M944" s="3">
        <f>SUM(M917:M943)</f>
        <v>2571.9700000000007</v>
      </c>
      <c r="N944" s="16" t="s">
        <v>76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219283.25000000003</v>
      </c>
      <c r="AA944" s="15" t="s">
        <v>23</v>
      </c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 t="s">
        <v>23</v>
      </c>
      <c r="AR944" s="14"/>
      <c r="AS944" s="18"/>
      <c r="AT944" s="16">
        <v>0</v>
      </c>
      <c r="AU944" s="18">
        <f t="shared" si="305"/>
        <v>0</v>
      </c>
      <c r="AV944" s="15" t="s">
        <v>23</v>
      </c>
      <c r="AX944" s="14"/>
      <c r="AY944" s="18"/>
      <c r="AZ944" s="16">
        <v>0</v>
      </c>
      <c r="BA944" s="18">
        <f t="shared" si="306"/>
        <v>0</v>
      </c>
      <c r="BB944" s="15" t="s">
        <v>23</v>
      </c>
      <c r="BD944" s="14"/>
      <c r="BE944" s="18"/>
      <c r="BF944" s="16">
        <v>0</v>
      </c>
      <c r="BG944" s="18">
        <f t="shared" si="307"/>
        <v>0</v>
      </c>
      <c r="BH944" s="15" t="s">
        <v>23</v>
      </c>
      <c r="BJ944" s="86"/>
      <c r="BK944" s="86"/>
      <c r="BL944" s="24"/>
      <c r="BM944" s="24"/>
      <c r="BN944" s="24"/>
      <c r="BO944" s="24"/>
      <c r="BP944" s="24"/>
      <c r="BQ944" s="126"/>
    </row>
    <row r="945" spans="1:69" ht="16.8" customHeight="1" x14ac:dyDescent="0.35">
      <c r="A945" s="15"/>
      <c r="B945" s="15"/>
      <c r="C945" s="15" t="s">
        <v>77</v>
      </c>
      <c r="D945" s="16"/>
      <c r="E945" s="16"/>
      <c r="F945" s="16"/>
      <c r="G945" s="16">
        <v>0</v>
      </c>
      <c r="H945" s="16"/>
      <c r="I945" s="4"/>
      <c r="J945" s="14"/>
      <c r="K945" s="6" t="s">
        <v>33</v>
      </c>
      <c r="L945" s="3">
        <f>L885</f>
        <v>657346.42999999993</v>
      </c>
      <c r="M945" s="3">
        <f>M885</f>
        <v>436133.84999999992</v>
      </c>
      <c r="N945" s="16" t="s">
        <v>78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219283.25000000003</v>
      </c>
      <c r="AA945" s="15" t="s">
        <v>23</v>
      </c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 t="s">
        <v>23</v>
      </c>
      <c r="AR945" s="14"/>
      <c r="AS945" s="18"/>
      <c r="AT945" s="16">
        <v>0</v>
      </c>
      <c r="AU945" s="18">
        <f t="shared" si="305"/>
        <v>0</v>
      </c>
      <c r="AV945" s="15" t="s">
        <v>23</v>
      </c>
      <c r="AX945" s="14"/>
      <c r="AY945" s="18"/>
      <c r="AZ945" s="16">
        <v>0</v>
      </c>
      <c r="BA945" s="18">
        <f t="shared" si="306"/>
        <v>0</v>
      </c>
      <c r="BB945" s="15" t="s">
        <v>23</v>
      </c>
      <c r="BD945" s="14"/>
      <c r="BE945" s="18"/>
      <c r="BF945" s="16">
        <v>0</v>
      </c>
      <c r="BG945" s="18">
        <f t="shared" si="307"/>
        <v>0</v>
      </c>
      <c r="BH945" s="15" t="s">
        <v>23</v>
      </c>
      <c r="BJ945" s="86"/>
      <c r="BK945" s="86"/>
      <c r="BL945" s="24"/>
      <c r="BM945" s="24"/>
      <c r="BN945" s="24"/>
      <c r="BO945" s="24"/>
      <c r="BP945" s="24"/>
      <c r="BQ945" s="126"/>
    </row>
    <row r="946" spans="1:69" ht="16.8" customHeight="1" thickBot="1" x14ac:dyDescent="0.4">
      <c r="A946" s="15"/>
      <c r="B946" s="15"/>
      <c r="C946" s="15" t="s">
        <v>79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80</v>
      </c>
      <c r="L946" s="3">
        <f>L944+L945</f>
        <v>674344.37999999989</v>
      </c>
      <c r="M946" s="3">
        <f>M944+M945</f>
        <v>438705.81999999989</v>
      </c>
      <c r="N946" s="16" t="s">
        <v>81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219283.25000000003</v>
      </c>
      <c r="AA946" s="15"/>
      <c r="AB946" s="24"/>
      <c r="AC946" s="15" t="s">
        <v>23</v>
      </c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6"/>
    </row>
    <row r="947" spans="1:69" ht="16.8" customHeight="1" thickTop="1" thickBot="1" x14ac:dyDescent="0.4">
      <c r="A947" s="15"/>
      <c r="B947" s="15"/>
      <c r="C947" s="15" t="s">
        <v>82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83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219283.25000000003</v>
      </c>
      <c r="AA947" s="15" t="s">
        <v>23</v>
      </c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 t="s">
        <v>23</v>
      </c>
      <c r="AR947" s="14"/>
      <c r="AS947" s="18"/>
      <c r="AT947" s="16">
        <v>0</v>
      </c>
      <c r="AU947" s="18">
        <f t="shared" si="305"/>
        <v>0</v>
      </c>
      <c r="AV947" s="15" t="s">
        <v>23</v>
      </c>
      <c r="AX947" s="14"/>
      <c r="AY947" s="18"/>
      <c r="AZ947" s="16">
        <v>0</v>
      </c>
      <c r="BA947" s="18">
        <f t="shared" si="306"/>
        <v>0</v>
      </c>
      <c r="BB947" s="15" t="s">
        <v>23</v>
      </c>
      <c r="BD947" s="14"/>
      <c r="BE947" s="18"/>
      <c r="BF947" s="16">
        <v>0</v>
      </c>
      <c r="BG947" s="18">
        <f t="shared" si="307"/>
        <v>0</v>
      </c>
      <c r="BH947" s="15" t="s">
        <v>23</v>
      </c>
      <c r="BJ947" s="86"/>
      <c r="BK947" s="86"/>
      <c r="BL947" s="24"/>
      <c r="BM947" s="24"/>
      <c r="BN947" s="24"/>
      <c r="BO947" s="24"/>
      <c r="BP947" s="24"/>
      <c r="BQ947" s="126"/>
    </row>
    <row r="948" spans="1:69" ht="16.8" customHeight="1" thickTop="1" thickBot="1" x14ac:dyDescent="0.4">
      <c r="A948" s="15"/>
      <c r="B948" s="15"/>
      <c r="C948" s="15" t="s">
        <v>84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85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219283.25000000003</v>
      </c>
      <c r="AA948" s="15" t="s">
        <v>23</v>
      </c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 t="s">
        <v>23</v>
      </c>
      <c r="AR948" s="14"/>
      <c r="AS948" s="18"/>
      <c r="AT948" s="16">
        <v>0</v>
      </c>
      <c r="AU948" s="18">
        <f t="shared" si="305"/>
        <v>0</v>
      </c>
      <c r="AV948" s="15" t="s">
        <v>23</v>
      </c>
      <c r="AX948" s="14"/>
      <c r="AY948" s="18"/>
      <c r="AZ948" s="16">
        <v>0</v>
      </c>
      <c r="BA948" s="18">
        <f t="shared" si="306"/>
        <v>0</v>
      </c>
      <c r="BB948" s="15" t="s">
        <v>23</v>
      </c>
      <c r="BD948" s="14"/>
      <c r="BE948" s="18"/>
      <c r="BF948" s="16">
        <v>0</v>
      </c>
      <c r="BG948" s="18">
        <f t="shared" si="307"/>
        <v>0</v>
      </c>
      <c r="BH948" s="15" t="s">
        <v>23</v>
      </c>
      <c r="BJ948" s="86"/>
      <c r="BK948" s="86"/>
      <c r="BL948" s="24"/>
      <c r="BM948" s="24"/>
      <c r="BN948" s="24"/>
      <c r="BO948" s="24"/>
      <c r="BP948" s="24"/>
      <c r="BQ948" s="126"/>
    </row>
    <row r="949" spans="1:69" ht="16.8" customHeight="1" thickTop="1" x14ac:dyDescent="0.35">
      <c r="A949" s="15"/>
      <c r="B949" s="15"/>
      <c r="C949" s="15" t="s">
        <v>86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87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219283.25000000003</v>
      </c>
      <c r="AA949" s="15" t="s">
        <v>23</v>
      </c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 t="s">
        <v>23</v>
      </c>
      <c r="AR949" s="14"/>
      <c r="AS949" s="18"/>
      <c r="AT949" s="16">
        <v>0</v>
      </c>
      <c r="AU949" s="18">
        <f t="shared" si="305"/>
        <v>0</v>
      </c>
      <c r="AV949" s="15" t="s">
        <v>23</v>
      </c>
      <c r="AX949" s="14"/>
      <c r="AY949" s="18"/>
      <c r="AZ949" s="16">
        <v>0</v>
      </c>
      <c r="BA949" s="18">
        <f t="shared" si="306"/>
        <v>0</v>
      </c>
      <c r="BB949" s="15" t="s">
        <v>23</v>
      </c>
      <c r="BD949" s="14"/>
      <c r="BE949" s="18"/>
      <c r="BF949" s="16">
        <v>0</v>
      </c>
      <c r="BG949" s="18">
        <f t="shared" si="307"/>
        <v>0</v>
      </c>
      <c r="BH949" s="15" t="s">
        <v>23</v>
      </c>
      <c r="BJ949" s="86"/>
      <c r="BK949" s="86"/>
      <c r="BL949" s="24"/>
      <c r="BM949" s="24"/>
      <c r="BN949" s="24"/>
      <c r="BO949" s="24"/>
      <c r="BP949" s="24"/>
      <c r="BQ949" s="126"/>
    </row>
    <row r="950" spans="1:69" ht="16.8" customHeight="1" x14ac:dyDescent="0.35">
      <c r="A950" s="15"/>
      <c r="B950" s="15"/>
      <c r="C950" s="15" t="s">
        <v>88</v>
      </c>
      <c r="D950" s="16"/>
      <c r="E950" s="16"/>
      <c r="F950" s="16"/>
      <c r="G950" s="16">
        <v>0</v>
      </c>
      <c r="H950" s="16"/>
      <c r="I950" s="4"/>
      <c r="J950" s="14"/>
      <c r="K950" s="6" t="s">
        <v>89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7">(X950-Y950)+Z949</f>
        <v>219283.25000000003</v>
      </c>
      <c r="AA950" s="15" t="s">
        <v>23</v>
      </c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 t="s">
        <v>23</v>
      </c>
      <c r="AR950" s="14"/>
      <c r="AS950" s="18"/>
      <c r="AT950" s="16">
        <v>0</v>
      </c>
      <c r="AU950" s="18">
        <f t="shared" ref="AU950:AU981" si="319">(AS950-AT950)+AU949</f>
        <v>0</v>
      </c>
      <c r="AV950" s="15" t="s">
        <v>23</v>
      </c>
      <c r="AX950" s="14"/>
      <c r="AY950" s="18"/>
      <c r="AZ950" s="16">
        <v>0</v>
      </c>
      <c r="BA950" s="18">
        <f t="shared" ref="BA950:BA981" si="320">(AY950-AZ950)+BA949</f>
        <v>0</v>
      </c>
      <c r="BB950" s="15" t="s">
        <v>23</v>
      </c>
      <c r="BD950" s="14"/>
      <c r="BE950" s="18"/>
      <c r="BF950" s="16">
        <v>0</v>
      </c>
      <c r="BG950" s="18">
        <f t="shared" ref="BG950:BG981" si="321">(BE950-BF950)+BG949</f>
        <v>0</v>
      </c>
      <c r="BH950" s="15" t="s">
        <v>23</v>
      </c>
      <c r="BJ950" s="86"/>
      <c r="BK950" s="86"/>
      <c r="BL950" s="24"/>
      <c r="BM950" s="24"/>
      <c r="BN950" s="24"/>
      <c r="BO950" s="24"/>
      <c r="BP950" s="24"/>
      <c r="BQ950" s="126"/>
    </row>
    <row r="951" spans="1:69" ht="16.8" customHeight="1" x14ac:dyDescent="0.35">
      <c r="A951" s="15"/>
      <c r="B951" s="15"/>
      <c r="C951" s="15" t="s">
        <v>90</v>
      </c>
      <c r="D951" s="16"/>
      <c r="E951" s="16"/>
      <c r="F951" s="16"/>
      <c r="G951" s="16">
        <v>0</v>
      </c>
      <c r="H951" s="16"/>
      <c r="I951" s="4"/>
      <c r="J951" s="14"/>
      <c r="K951" s="6" t="s">
        <v>91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 t="s">
        <v>23</v>
      </c>
      <c r="W951" s="14"/>
      <c r="X951" s="18"/>
      <c r="Y951" s="16">
        <v>0</v>
      </c>
      <c r="Z951" s="18">
        <f t="shared" si="317"/>
        <v>219283.25000000003</v>
      </c>
      <c r="AA951" s="15" t="s">
        <v>23</v>
      </c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 t="s">
        <v>23</v>
      </c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 t="s">
        <v>23</v>
      </c>
      <c r="AR951" s="14"/>
      <c r="AS951" s="18"/>
      <c r="AT951" s="16">
        <v>0</v>
      </c>
      <c r="AU951" s="18">
        <f t="shared" si="319"/>
        <v>0</v>
      </c>
      <c r="AV951" s="15" t="s">
        <v>23</v>
      </c>
      <c r="AX951" s="14"/>
      <c r="AY951" s="18"/>
      <c r="AZ951" s="16">
        <v>0</v>
      </c>
      <c r="BA951" s="18">
        <f t="shared" si="320"/>
        <v>0</v>
      </c>
      <c r="BB951" s="15" t="s">
        <v>23</v>
      </c>
      <c r="BD951" s="14"/>
      <c r="BE951" s="18"/>
      <c r="BF951" s="16">
        <v>0</v>
      </c>
      <c r="BG951" s="18">
        <f t="shared" si="321"/>
        <v>0</v>
      </c>
      <c r="BH951" s="15" t="s">
        <v>23</v>
      </c>
      <c r="BJ951" s="86"/>
      <c r="BK951" s="86"/>
      <c r="BL951" s="24"/>
      <c r="BM951" s="24"/>
      <c r="BN951" s="24"/>
      <c r="BO951" s="24"/>
      <c r="BP951" s="24"/>
      <c r="BQ951" s="126"/>
    </row>
    <row r="952" spans="1:69" ht="16.8" customHeight="1" x14ac:dyDescent="0.35">
      <c r="A952" s="15"/>
      <c r="B952" s="15"/>
      <c r="C952" s="15" t="s">
        <v>92</v>
      </c>
      <c r="D952" s="16"/>
      <c r="E952" s="16"/>
      <c r="F952" s="16"/>
      <c r="G952" s="16">
        <v>0</v>
      </c>
      <c r="H952" s="16"/>
      <c r="I952" s="4"/>
      <c r="J952" s="14"/>
      <c r="K952" s="6" t="s">
        <v>93</v>
      </c>
      <c r="L952" s="3"/>
      <c r="M952" s="46" t="s">
        <v>94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219283.25000000003</v>
      </c>
      <c r="AA952" s="15" t="s">
        <v>23</v>
      </c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 t="s">
        <v>23</v>
      </c>
      <c r="AR952" s="14"/>
      <c r="AS952" s="18"/>
      <c r="AT952" s="16">
        <v>0</v>
      </c>
      <c r="AU952" s="18">
        <f t="shared" si="319"/>
        <v>0</v>
      </c>
      <c r="AV952" s="15" t="s">
        <v>23</v>
      </c>
      <c r="AX952" s="14"/>
      <c r="AY952" s="18"/>
      <c r="AZ952" s="16">
        <v>0</v>
      </c>
      <c r="BA952" s="18">
        <f t="shared" si="320"/>
        <v>0</v>
      </c>
      <c r="BB952" s="15" t="s">
        <v>23</v>
      </c>
      <c r="BD952" s="14"/>
      <c r="BE952" s="18"/>
      <c r="BF952" s="16">
        <v>0</v>
      </c>
      <c r="BG952" s="18">
        <f t="shared" si="321"/>
        <v>0</v>
      </c>
      <c r="BH952" s="15" t="s">
        <v>23</v>
      </c>
      <c r="BJ952" s="86"/>
      <c r="BK952" s="86"/>
      <c r="BL952" s="24"/>
      <c r="BM952" s="24"/>
      <c r="BN952" s="24"/>
      <c r="BO952" s="24"/>
      <c r="BP952" s="24"/>
      <c r="BQ952" s="126"/>
    </row>
    <row r="953" spans="1:69" ht="16.8" customHeight="1" x14ac:dyDescent="0.35">
      <c r="A953" s="15"/>
      <c r="B953" s="15"/>
      <c r="C953" s="15" t="s">
        <v>95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96</v>
      </c>
      <c r="L953" s="50">
        <v>114.5</v>
      </c>
      <c r="M953" s="16" t="s">
        <v>27</v>
      </c>
      <c r="N953" s="16" t="s">
        <v>28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219283.25000000003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6"/>
    </row>
    <row r="954" spans="1:69" ht="16.8" customHeight="1" x14ac:dyDescent="0.35">
      <c r="A954" s="15"/>
      <c r="B954" s="15"/>
      <c r="C954" s="15" t="s">
        <v>97</v>
      </c>
      <c r="D954" s="16"/>
      <c r="E954" s="16"/>
      <c r="F954" s="16"/>
      <c r="G954" s="16">
        <v>0</v>
      </c>
      <c r="H954" s="16"/>
      <c r="I954" s="4"/>
      <c r="J954" s="14"/>
      <c r="K954" s="16" t="s">
        <v>215</v>
      </c>
      <c r="L954" s="73">
        <v>204</v>
      </c>
      <c r="M954" s="30" t="s">
        <v>23</v>
      </c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219283.25000000003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6"/>
    </row>
    <row r="955" spans="1:69" ht="16.8" customHeight="1" x14ac:dyDescent="0.35">
      <c r="A955" s="15"/>
      <c r="B955" s="15"/>
      <c r="C955" s="15" t="s">
        <v>100</v>
      </c>
      <c r="D955" s="16"/>
      <c r="E955" s="16"/>
      <c r="F955" s="16"/>
      <c r="G955" s="16">
        <v>0</v>
      </c>
      <c r="H955" s="16"/>
      <c r="I955" s="4"/>
      <c r="J955" s="14"/>
      <c r="K955" s="16" t="s">
        <v>309</v>
      </c>
      <c r="L955" s="16">
        <v>908</v>
      </c>
      <c r="M955" s="16" t="s">
        <v>23</v>
      </c>
      <c r="N955" s="16">
        <v>0</v>
      </c>
      <c r="O955" s="16"/>
      <c r="P955" s="18" t="s">
        <v>23</v>
      </c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219283.25000000003</v>
      </c>
      <c r="AA955" s="15" t="s">
        <v>23</v>
      </c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 t="s">
        <v>23</v>
      </c>
      <c r="AR955" s="14"/>
      <c r="AS955" s="18"/>
      <c r="AT955" s="16">
        <v>0</v>
      </c>
      <c r="AU955" s="18">
        <f t="shared" si="319"/>
        <v>0</v>
      </c>
      <c r="AV955" s="15" t="s">
        <v>23</v>
      </c>
      <c r="AX955" s="14"/>
      <c r="AY955" s="18"/>
      <c r="AZ955" s="16">
        <v>0</v>
      </c>
      <c r="BA955" s="18">
        <f t="shared" si="320"/>
        <v>0</v>
      </c>
      <c r="BB955" s="15" t="s">
        <v>23</v>
      </c>
      <c r="BD955" s="14"/>
      <c r="BE955" s="18"/>
      <c r="BF955" s="16">
        <v>0</v>
      </c>
      <c r="BG955" s="18">
        <f t="shared" si="321"/>
        <v>0</v>
      </c>
      <c r="BH955" s="15" t="s">
        <v>23</v>
      </c>
      <c r="BJ955" s="86"/>
      <c r="BK955" s="86"/>
      <c r="BL955" s="24"/>
      <c r="BM955" s="24"/>
      <c r="BN955" s="24"/>
      <c r="BO955" s="24"/>
      <c r="BP955" s="24"/>
      <c r="BQ955" s="126"/>
    </row>
    <row r="956" spans="1:69" ht="16.8" customHeight="1" x14ac:dyDescent="0.35">
      <c r="A956" s="15"/>
      <c r="B956" s="15"/>
      <c r="C956" s="64" t="s">
        <v>157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327</v>
      </c>
      <c r="L956" s="16">
        <v>0.01</v>
      </c>
      <c r="M956" s="16" t="s">
        <v>328</v>
      </c>
      <c r="N956" s="16">
        <v>1517.5</v>
      </c>
      <c r="O956" s="16" t="s">
        <v>23</v>
      </c>
      <c r="P956" s="18" t="s">
        <v>23</v>
      </c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219283.25000000003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6"/>
    </row>
    <row r="957" spans="1:69" ht="16.8" customHeight="1" x14ac:dyDescent="0.35">
      <c r="A957" s="15"/>
      <c r="B957" s="15"/>
      <c r="C957" s="15" t="s">
        <v>104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304</v>
      </c>
      <c r="L957" s="16">
        <v>396.97</v>
      </c>
      <c r="M957" s="16" t="s">
        <v>339</v>
      </c>
      <c r="N957" s="16">
        <v>0</v>
      </c>
      <c r="O957" s="16" t="s">
        <v>23</v>
      </c>
      <c r="P957" s="18" t="s">
        <v>23</v>
      </c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195</v>
      </c>
      <c r="X957" s="18">
        <v>0</v>
      </c>
      <c r="Y957" s="16"/>
      <c r="Z957" s="18">
        <f t="shared" si="317"/>
        <v>219283.25000000003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6"/>
    </row>
    <row r="958" spans="1:69" ht="16.8" customHeight="1" x14ac:dyDescent="0.35">
      <c r="A958" s="15"/>
      <c r="B958" s="15"/>
      <c r="C958" s="47" t="s">
        <v>158</v>
      </c>
      <c r="D958" s="16"/>
      <c r="E958" s="16"/>
      <c r="F958" s="1">
        <v>15025.31</v>
      </c>
      <c r="G958" s="16">
        <v>0</v>
      </c>
      <c r="H958" s="16"/>
      <c r="I958" s="4" t="s">
        <v>23</v>
      </c>
      <c r="J958" s="14"/>
      <c r="K958" s="16" t="s">
        <v>330</v>
      </c>
      <c r="L958" s="16">
        <v>1000</v>
      </c>
      <c r="M958" s="50" t="s">
        <v>331</v>
      </c>
      <c r="N958" s="50">
        <v>0</v>
      </c>
      <c r="O958" s="16" t="s">
        <v>23</v>
      </c>
      <c r="P958" s="18" t="s">
        <v>23</v>
      </c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219283.25000000003</v>
      </c>
      <c r="AA958" s="15" t="s">
        <v>23</v>
      </c>
      <c r="AB958" s="24"/>
      <c r="AC958" s="64" t="s">
        <v>159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 t="s">
        <v>23</v>
      </c>
      <c r="AR958" s="14"/>
      <c r="AS958" s="18"/>
      <c r="AT958" s="16">
        <v>0</v>
      </c>
      <c r="AU958" s="18">
        <f t="shared" si="319"/>
        <v>0</v>
      </c>
      <c r="AV958" s="15" t="s">
        <v>23</v>
      </c>
      <c r="AX958" s="14"/>
      <c r="AY958" s="18"/>
      <c r="AZ958" s="16">
        <v>0</v>
      </c>
      <c r="BA958" s="18">
        <f t="shared" si="320"/>
        <v>0</v>
      </c>
      <c r="BB958" s="15" t="s">
        <v>23</v>
      </c>
      <c r="BD958" s="14"/>
      <c r="BE958" s="18"/>
      <c r="BF958" s="16">
        <v>0</v>
      </c>
      <c r="BG958" s="18">
        <f t="shared" si="321"/>
        <v>0</v>
      </c>
      <c r="BH958" s="15" t="s">
        <v>23</v>
      </c>
      <c r="BJ958" s="86"/>
      <c r="BK958" s="86"/>
      <c r="BL958" s="24"/>
      <c r="BM958" s="24"/>
      <c r="BN958" s="24"/>
      <c r="BO958" s="24"/>
      <c r="BP958" s="24"/>
      <c r="BQ958" s="126"/>
    </row>
    <row r="959" spans="1:69" ht="16.8" customHeight="1" x14ac:dyDescent="0.35">
      <c r="A959" s="15"/>
      <c r="B959" s="15"/>
      <c r="C959" s="15" t="s">
        <v>108</v>
      </c>
      <c r="D959" s="16"/>
      <c r="E959" s="16"/>
      <c r="F959" s="16"/>
      <c r="G959" s="16">
        <v>0</v>
      </c>
      <c r="H959" s="16"/>
      <c r="I959" s="4" t="s">
        <v>23</v>
      </c>
      <c r="J959" s="14"/>
      <c r="K959" s="16" t="s">
        <v>340</v>
      </c>
      <c r="L959" s="16">
        <v>454</v>
      </c>
      <c r="M959" s="50" t="s">
        <v>341</v>
      </c>
      <c r="N959" s="50">
        <v>424.99</v>
      </c>
      <c r="O959" s="16" t="s">
        <v>23</v>
      </c>
      <c r="P959" s="18" t="s">
        <v>23</v>
      </c>
      <c r="Q959" s="14"/>
      <c r="R959" s="18"/>
      <c r="S959" s="16">
        <f>G959</f>
        <v>0</v>
      </c>
      <c r="T959" s="18">
        <f t="shared" si="316"/>
        <v>68047.699999999983</v>
      </c>
      <c r="U959" s="15" t="s">
        <v>110</v>
      </c>
      <c r="W959" s="14"/>
      <c r="X959" s="18"/>
      <c r="Y959" s="16">
        <v>0</v>
      </c>
      <c r="Z959" s="18">
        <f t="shared" si="317"/>
        <v>219283.25000000003</v>
      </c>
      <c r="AA959" s="15" t="s">
        <v>23</v>
      </c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 t="s">
        <v>23</v>
      </c>
      <c r="AR959" s="14"/>
      <c r="AS959" s="18">
        <v>0</v>
      </c>
      <c r="AT959" s="16">
        <v>0</v>
      </c>
      <c r="AU959" s="18">
        <f t="shared" si="319"/>
        <v>0</v>
      </c>
      <c r="AV959" s="15" t="s">
        <v>23</v>
      </c>
      <c r="AX959" s="14"/>
      <c r="AY959" s="18">
        <v>0</v>
      </c>
      <c r="AZ959" s="16">
        <v>0</v>
      </c>
      <c r="BA959" s="18">
        <f t="shared" si="320"/>
        <v>0</v>
      </c>
      <c r="BB959" s="15" t="s">
        <v>23</v>
      </c>
      <c r="BD959" s="14"/>
      <c r="BE959" s="18">
        <v>0</v>
      </c>
      <c r="BF959" s="16">
        <v>0</v>
      </c>
      <c r="BG959" s="18">
        <f t="shared" si="321"/>
        <v>0</v>
      </c>
      <c r="BH959" s="15" t="s">
        <v>23</v>
      </c>
      <c r="BJ959" s="86"/>
      <c r="BK959" s="86"/>
      <c r="BL959" s="24"/>
      <c r="BM959" s="24"/>
      <c r="BN959" s="24"/>
      <c r="BO959" s="24"/>
      <c r="BP959" s="24"/>
      <c r="BQ959" s="126"/>
    </row>
    <row r="960" spans="1:69" ht="16.8" customHeight="1" x14ac:dyDescent="0.35">
      <c r="A960" s="15"/>
      <c r="B960" s="15"/>
      <c r="C960" s="15" t="s">
        <v>111</v>
      </c>
      <c r="D960" s="16"/>
      <c r="E960" s="16"/>
      <c r="F960" s="16">
        <v>0</v>
      </c>
      <c r="G960" s="16">
        <v>0</v>
      </c>
      <c r="H960" s="16"/>
      <c r="I960" s="4" t="s">
        <v>23</v>
      </c>
      <c r="J960" s="14"/>
      <c r="K960" s="50" t="s">
        <v>342</v>
      </c>
      <c r="L960" s="50">
        <v>270.49</v>
      </c>
      <c r="M960" s="16" t="s">
        <v>23</v>
      </c>
      <c r="N960" s="16">
        <v>0</v>
      </c>
      <c r="O960" s="16"/>
      <c r="P960" s="18" t="s">
        <v>23</v>
      </c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219283.25000000003</v>
      </c>
      <c r="AA960" s="15" t="s">
        <v>23</v>
      </c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 t="s">
        <v>23</v>
      </c>
      <c r="AR960" s="14"/>
      <c r="AS960" s="18">
        <v>0</v>
      </c>
      <c r="AT960" s="16">
        <v>0</v>
      </c>
      <c r="AU960" s="18">
        <f t="shared" si="319"/>
        <v>0</v>
      </c>
      <c r="AV960" s="15" t="s">
        <v>23</v>
      </c>
      <c r="AX960" s="14"/>
      <c r="AY960" s="18">
        <v>0</v>
      </c>
      <c r="AZ960" s="16">
        <v>0</v>
      </c>
      <c r="BA960" s="18">
        <f t="shared" si="320"/>
        <v>0</v>
      </c>
      <c r="BB960" s="15" t="s">
        <v>23</v>
      </c>
      <c r="BD960" s="14"/>
      <c r="BE960" s="18">
        <v>0</v>
      </c>
      <c r="BF960" s="16">
        <v>0</v>
      </c>
      <c r="BG960" s="18">
        <f t="shared" si="321"/>
        <v>0</v>
      </c>
      <c r="BH960" s="15" t="s">
        <v>23</v>
      </c>
      <c r="BJ960" s="86"/>
      <c r="BK960" s="86"/>
      <c r="BL960" s="24"/>
      <c r="BM960" s="24"/>
      <c r="BN960" s="24"/>
      <c r="BO960" s="24"/>
      <c r="BP960" s="24"/>
      <c r="BQ960" s="126"/>
    </row>
    <row r="961" spans="1:69" ht="16.8" customHeight="1" x14ac:dyDescent="0.35">
      <c r="A961" s="15"/>
      <c r="B961" s="15"/>
      <c r="C961" s="15" t="s">
        <v>113</v>
      </c>
      <c r="D961" s="16"/>
      <c r="E961" s="16"/>
      <c r="F961" s="16">
        <v>0</v>
      </c>
      <c r="G961" s="16">
        <v>0</v>
      </c>
      <c r="H961" s="16"/>
      <c r="I961" s="4" t="s">
        <v>23</v>
      </c>
      <c r="J961" s="14"/>
      <c r="K961" s="16" t="s">
        <v>343</v>
      </c>
      <c r="L961" s="16">
        <v>511</v>
      </c>
      <c r="M961" s="16" t="s">
        <v>23</v>
      </c>
      <c r="N961" s="16">
        <v>0</v>
      </c>
      <c r="O961" s="16"/>
      <c r="P961" s="18" t="s">
        <v>23</v>
      </c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219283.25000000003</v>
      </c>
      <c r="AA961" s="15" t="s">
        <v>23</v>
      </c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 t="s">
        <v>23</v>
      </c>
      <c r="AR961" s="14"/>
      <c r="AS961" s="18">
        <v>0</v>
      </c>
      <c r="AT961" s="16"/>
      <c r="AU961" s="18">
        <f t="shared" si="319"/>
        <v>0</v>
      </c>
      <c r="AV961" s="15" t="s">
        <v>23</v>
      </c>
      <c r="AX961" s="14"/>
      <c r="AY961" s="18">
        <v>0</v>
      </c>
      <c r="AZ961" s="16"/>
      <c r="BA961" s="18">
        <f t="shared" si="320"/>
        <v>0</v>
      </c>
      <c r="BB961" s="15" t="s">
        <v>23</v>
      </c>
      <c r="BD961" s="14"/>
      <c r="BE961" s="18">
        <v>0</v>
      </c>
      <c r="BF961" s="16"/>
      <c r="BG961" s="18">
        <f t="shared" si="321"/>
        <v>0</v>
      </c>
      <c r="BH961" s="15" t="s">
        <v>23</v>
      </c>
      <c r="BJ961" s="86"/>
      <c r="BK961" s="86"/>
      <c r="BL961" s="24"/>
      <c r="BM961" s="24"/>
      <c r="BN961" s="24"/>
      <c r="BO961" s="24"/>
      <c r="BP961" s="24"/>
      <c r="BQ961" s="126"/>
    </row>
    <row r="962" spans="1:69" ht="16.8" customHeight="1" x14ac:dyDescent="0.35">
      <c r="A962" s="15" t="s">
        <v>23</v>
      </c>
      <c r="B962" s="15"/>
      <c r="C962" s="15" t="s">
        <v>344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345</v>
      </c>
      <c r="L962" s="16">
        <v>1348.5</v>
      </c>
      <c r="M962" s="16" t="s">
        <v>23</v>
      </c>
      <c r="N962" s="16">
        <v>0</v>
      </c>
      <c r="O962" s="16"/>
      <c r="P962" s="18" t="s">
        <v>23</v>
      </c>
      <c r="Q962" s="14"/>
      <c r="R962" s="18">
        <v>0</v>
      </c>
      <c r="S962" s="16">
        <v>0</v>
      </c>
      <c r="T962" s="18">
        <f t="shared" si="316"/>
        <v>68047.699999999983</v>
      </c>
      <c r="U962" s="15" t="s">
        <v>23</v>
      </c>
      <c r="W962" s="14"/>
      <c r="X962" s="18">
        <f>F962</f>
        <v>16943.86</v>
      </c>
      <c r="Y962" s="16">
        <v>0</v>
      </c>
      <c r="Z962" s="18">
        <f t="shared" si="317"/>
        <v>236227.11000000004</v>
      </c>
      <c r="AA962" s="15" t="str">
        <f t="shared" ref="AA962:AA968" si="322">C962</f>
        <v xml:space="preserve">VERS.  ACC.  18/1 </v>
      </c>
      <c r="AB962" s="24"/>
      <c r="AC962" s="15" t="s">
        <v>23</v>
      </c>
      <c r="AD962" s="25"/>
      <c r="AE962" s="62" t="s">
        <v>23</v>
      </c>
      <c r="AF962" s="63" t="s">
        <v>23</v>
      </c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 t="s">
        <v>23</v>
      </c>
      <c r="AR962" s="14"/>
      <c r="AS962" s="18">
        <v>0</v>
      </c>
      <c r="AT962" s="16"/>
      <c r="AU962" s="18">
        <f t="shared" si="319"/>
        <v>0</v>
      </c>
      <c r="AV962" s="15" t="s">
        <v>23</v>
      </c>
      <c r="AX962" s="14"/>
      <c r="AY962" s="18">
        <v>0</v>
      </c>
      <c r="AZ962" s="16"/>
      <c r="BA962" s="18">
        <f t="shared" si="320"/>
        <v>0</v>
      </c>
      <c r="BB962" s="15" t="s">
        <v>23</v>
      </c>
      <c r="BD962" s="14"/>
      <c r="BE962" s="18">
        <v>0</v>
      </c>
      <c r="BF962" s="16"/>
      <c r="BG962" s="18">
        <f t="shared" si="321"/>
        <v>0</v>
      </c>
      <c r="BH962" s="15" t="s">
        <v>23</v>
      </c>
      <c r="BJ962" s="86"/>
      <c r="BK962" s="86"/>
      <c r="BL962" s="24"/>
      <c r="BM962" s="24"/>
      <c r="BN962" s="24"/>
      <c r="BO962" s="24"/>
      <c r="BP962" s="24"/>
      <c r="BQ962" s="126"/>
    </row>
    <row r="963" spans="1:69" ht="16.8" customHeight="1" x14ac:dyDescent="0.35">
      <c r="A963" s="15"/>
      <c r="B963" s="15" t="s">
        <v>23</v>
      </c>
      <c r="C963" s="15" t="s">
        <v>346</v>
      </c>
      <c r="D963" s="16"/>
      <c r="E963" s="16"/>
      <c r="F963" s="16">
        <v>4425.13</v>
      </c>
      <c r="G963" s="16"/>
      <c r="H963" s="16">
        <v>0</v>
      </c>
      <c r="I963" s="4"/>
      <c r="J963" s="14" t="s">
        <v>23</v>
      </c>
      <c r="K963" s="3" t="s">
        <v>347</v>
      </c>
      <c r="L963" s="16">
        <v>608.5</v>
      </c>
      <c r="M963" s="16" t="s">
        <v>23</v>
      </c>
      <c r="N963" s="16" t="s">
        <v>23</v>
      </c>
      <c r="O963" s="16"/>
      <c r="P963" s="18" t="s">
        <v>23</v>
      </c>
      <c r="Q963" s="14"/>
      <c r="R963" s="18">
        <v>0</v>
      </c>
      <c r="S963" s="16">
        <v>0</v>
      </c>
      <c r="T963" s="18">
        <f t="shared" si="316"/>
        <v>68047.699999999983</v>
      </c>
      <c r="U963" s="15" t="s">
        <v>23</v>
      </c>
      <c r="W963" s="14"/>
      <c r="X963" s="18">
        <f>F963</f>
        <v>4425.13</v>
      </c>
      <c r="Y963" s="16"/>
      <c r="Z963" s="18">
        <f t="shared" si="317"/>
        <v>240652.24000000005</v>
      </c>
      <c r="AA963" s="15" t="str">
        <f t="shared" si="322"/>
        <v>VERS.  18/1  742,00+ 12/1  1926,14+ 16/1 403</v>
      </c>
      <c r="AB963" s="24"/>
      <c r="AC963" s="15" t="s">
        <v>23</v>
      </c>
      <c r="AD963" s="25"/>
      <c r="AE963" s="62" t="s">
        <v>23</v>
      </c>
      <c r="AF963" s="63" t="s">
        <v>23</v>
      </c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 t="s">
        <v>23</v>
      </c>
      <c r="AR963" s="14"/>
      <c r="AS963" s="18">
        <v>0</v>
      </c>
      <c r="AT963" s="16"/>
      <c r="AU963" s="18">
        <f t="shared" si="319"/>
        <v>0</v>
      </c>
      <c r="AV963" s="15" t="s">
        <v>23</v>
      </c>
      <c r="AX963" s="14"/>
      <c r="AY963" s="18">
        <v>0</v>
      </c>
      <c r="AZ963" s="16"/>
      <c r="BA963" s="18">
        <f t="shared" si="320"/>
        <v>0</v>
      </c>
      <c r="BB963" s="15" t="s">
        <v>23</v>
      </c>
      <c r="BD963" s="14"/>
      <c r="BE963" s="18">
        <v>0</v>
      </c>
      <c r="BF963" s="16"/>
      <c r="BG963" s="18">
        <f t="shared" si="321"/>
        <v>0</v>
      </c>
      <c r="BH963" s="15" t="s">
        <v>23</v>
      </c>
      <c r="BJ963" s="86"/>
      <c r="BK963" s="86"/>
      <c r="BL963" s="24"/>
      <c r="BM963" s="24"/>
      <c r="BN963" s="24"/>
      <c r="BO963" s="24"/>
      <c r="BP963" s="24"/>
      <c r="BQ963" s="126"/>
    </row>
    <row r="964" spans="1:69" ht="16.8" customHeight="1" x14ac:dyDescent="0.35">
      <c r="A964" s="15" t="s">
        <v>23</v>
      </c>
      <c r="B964" s="15"/>
      <c r="C964" s="15" t="s">
        <v>348</v>
      </c>
      <c r="D964" s="16"/>
      <c r="E964" s="16"/>
      <c r="F964" s="16">
        <v>0</v>
      </c>
      <c r="G964" s="16"/>
      <c r="H964" s="16"/>
      <c r="I964" s="4"/>
      <c r="J964" s="14"/>
      <c r="K964" s="44" t="s">
        <v>323</v>
      </c>
      <c r="L964" s="16">
        <v>309.5</v>
      </c>
      <c r="M964" s="30" t="s">
        <v>23</v>
      </c>
      <c r="N964" s="16">
        <v>0</v>
      </c>
      <c r="O964" s="16"/>
      <c r="P964" s="18" t="s">
        <v>23</v>
      </c>
      <c r="Q964" s="14"/>
      <c r="R964" s="18">
        <v>0</v>
      </c>
      <c r="S964" s="16">
        <v>0</v>
      </c>
      <c r="T964" s="18">
        <f t="shared" si="316"/>
        <v>68047.699999999983</v>
      </c>
      <c r="U964" s="15" t="s">
        <v>23</v>
      </c>
      <c r="W964" s="14"/>
      <c r="X964" s="18">
        <f>F964</f>
        <v>0</v>
      </c>
      <c r="Y964" s="16"/>
      <c r="Z964" s="18">
        <f t="shared" si="317"/>
        <v>240652.24000000005</v>
      </c>
      <c r="AA964" s="15" t="str">
        <f t="shared" si="322"/>
        <v xml:space="preserve">   "   11/1  300+ 15/1   339+17/1  714,99</v>
      </c>
      <c r="AB964" s="24"/>
      <c r="AC964" s="15" t="s">
        <v>23</v>
      </c>
      <c r="AD964" s="25"/>
      <c r="AE964" s="62" t="s">
        <v>23</v>
      </c>
      <c r="AF964" s="63" t="s">
        <v>23</v>
      </c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 t="s">
        <v>23</v>
      </c>
      <c r="AR964" s="14"/>
      <c r="AS964" s="18">
        <v>0</v>
      </c>
      <c r="AT964" s="16"/>
      <c r="AU964" s="18">
        <f t="shared" si="319"/>
        <v>0</v>
      </c>
      <c r="AV964" s="15" t="s">
        <v>23</v>
      </c>
      <c r="AX964" s="14"/>
      <c r="AY964" s="18">
        <v>0</v>
      </c>
      <c r="AZ964" s="16"/>
      <c r="BA964" s="18">
        <f t="shared" si="320"/>
        <v>0</v>
      </c>
      <c r="BB964" s="15" t="s">
        <v>23</v>
      </c>
      <c r="BD964" s="14"/>
      <c r="BE964" s="18">
        <v>0</v>
      </c>
      <c r="BF964" s="16"/>
      <c r="BG964" s="18">
        <f t="shared" si="321"/>
        <v>0</v>
      </c>
      <c r="BH964" s="15" t="s">
        <v>23</v>
      </c>
      <c r="BJ964" s="86"/>
      <c r="BK964" s="86"/>
      <c r="BL964" s="24"/>
      <c r="BM964" s="24"/>
      <c r="BN964" s="24"/>
      <c r="BO964" s="24"/>
      <c r="BP964" s="24"/>
      <c r="BQ964" s="126"/>
    </row>
    <row r="965" spans="1:69" ht="16.8" customHeight="1" x14ac:dyDescent="0.35">
      <c r="A965" s="15"/>
      <c r="B965" s="15"/>
      <c r="C965" s="15" t="s">
        <v>349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69</v>
      </c>
      <c r="L965" s="51">
        <f>AI974</f>
        <v>0</v>
      </c>
      <c r="M965" s="3" t="s">
        <v>23</v>
      </c>
      <c r="N965" s="16">
        <v>0</v>
      </c>
      <c r="O965" s="16"/>
      <c r="P965" s="18" t="s">
        <v>23</v>
      </c>
      <c r="Q965" s="14"/>
      <c r="R965" s="18">
        <v>0</v>
      </c>
      <c r="S965" s="16">
        <v>0</v>
      </c>
      <c r="T965" s="18">
        <f t="shared" si="316"/>
        <v>68047.699999999983</v>
      </c>
      <c r="U965" s="15" t="s">
        <v>23</v>
      </c>
      <c r="W965" s="14"/>
      <c r="X965" s="18">
        <f>F965</f>
        <v>100</v>
      </c>
      <c r="Y965" s="16">
        <v>0</v>
      </c>
      <c r="Z965" s="18">
        <f t="shared" si="317"/>
        <v>240752.24000000005</v>
      </c>
      <c r="AA965" s="15" t="str">
        <f t="shared" si="322"/>
        <v>VES. DA A3T PER RIVALSA</v>
      </c>
      <c r="AB965" s="24"/>
      <c r="AC965" s="15" t="s">
        <v>23</v>
      </c>
      <c r="AD965" s="25"/>
      <c r="AE965" s="62" t="s">
        <v>23</v>
      </c>
      <c r="AF965" s="63" t="s">
        <v>23</v>
      </c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 t="s">
        <v>23</v>
      </c>
      <c r="AR965" s="14"/>
      <c r="AS965" s="18">
        <v>0</v>
      </c>
      <c r="AT965" s="16"/>
      <c r="AU965" s="18">
        <f t="shared" si="319"/>
        <v>0</v>
      </c>
      <c r="AV965" s="15" t="s">
        <v>23</v>
      </c>
      <c r="AX965" s="14"/>
      <c r="AY965" s="18">
        <v>0</v>
      </c>
      <c r="AZ965" s="16"/>
      <c r="BA965" s="18">
        <f t="shared" si="320"/>
        <v>0</v>
      </c>
      <c r="BB965" s="15" t="s">
        <v>23</v>
      </c>
      <c r="BD965" s="14"/>
      <c r="BE965" s="18">
        <v>0</v>
      </c>
      <c r="BF965" s="16"/>
      <c r="BG965" s="18">
        <f t="shared" si="321"/>
        <v>0</v>
      </c>
      <c r="BH965" s="15" t="s">
        <v>23</v>
      </c>
      <c r="BJ965" s="86"/>
      <c r="BK965" s="86"/>
      <c r="BL965" s="24"/>
      <c r="BM965" s="24"/>
      <c r="BN965" s="24"/>
      <c r="BO965" s="24"/>
      <c r="BP965" s="24"/>
      <c r="BQ965" s="126"/>
    </row>
    <row r="966" spans="1:69" ht="16.8" customHeight="1" x14ac:dyDescent="0.35">
      <c r="A966" s="15"/>
      <c r="B966" s="15"/>
      <c r="C966" s="68" t="s">
        <v>203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119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 t="s">
        <v>23</v>
      </c>
      <c r="W966" s="14"/>
      <c r="X966" s="18">
        <v>0</v>
      </c>
      <c r="Y966" s="16">
        <f>G966</f>
        <v>100</v>
      </c>
      <c r="Z966" s="18">
        <f t="shared" si="317"/>
        <v>240652.24000000005</v>
      </c>
      <c r="AA966" s="15" t="str">
        <f t="shared" si="322"/>
        <v>BONIFICO UCA</v>
      </c>
      <c r="AB966" s="24"/>
      <c r="AC966" s="15" t="s">
        <v>23</v>
      </c>
      <c r="AD966" s="25"/>
      <c r="AE966" s="62" t="s">
        <v>23</v>
      </c>
      <c r="AF966" s="63" t="s">
        <v>23</v>
      </c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 t="s">
        <v>23</v>
      </c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 t="s">
        <v>23</v>
      </c>
      <c r="BD966" s="14"/>
      <c r="BE966" s="18">
        <v>0</v>
      </c>
      <c r="BF966" s="16"/>
      <c r="BG966" s="18">
        <f t="shared" si="321"/>
        <v>0</v>
      </c>
      <c r="BH966" s="15" t="s">
        <v>23</v>
      </c>
      <c r="BJ966" s="86"/>
      <c r="BK966" s="86"/>
      <c r="BL966" s="24"/>
      <c r="BM966" s="24"/>
      <c r="BN966" s="24"/>
      <c r="BO966" s="24"/>
      <c r="BP966" s="24"/>
      <c r="BQ966" s="126"/>
    </row>
    <row r="967" spans="1:69" ht="16.8" customHeight="1" x14ac:dyDescent="0.35">
      <c r="A967" s="15"/>
      <c r="B967" s="15"/>
      <c r="C967" s="15" t="s">
        <v>178</v>
      </c>
      <c r="D967" s="16"/>
      <c r="E967" s="16"/>
      <c r="F967" s="16">
        <f>'BONIFICI GENERALI '!B726+'BONIFICI CATTOLICA'!B726+'BONIFICI TUTELA'!B414</f>
        <v>7606.5</v>
      </c>
      <c r="G967" s="85">
        <f>F957</f>
        <v>16588.73</v>
      </c>
      <c r="H967" s="16"/>
      <c r="I967" s="4"/>
      <c r="J967" s="14"/>
      <c r="K967" s="17" t="s">
        <v>94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 t="s">
        <v>23</v>
      </c>
      <c r="W967" s="14"/>
      <c r="X967" s="18">
        <f>F967</f>
        <v>7606.5</v>
      </c>
      <c r="Y967" s="16">
        <f>G967</f>
        <v>16588.73</v>
      </c>
      <c r="Z967" s="18">
        <f t="shared" si="317"/>
        <v>231670.01000000004</v>
      </c>
      <c r="AA967" s="15" t="str">
        <f t="shared" si="322"/>
        <v>BONIFICI</v>
      </c>
      <c r="AB967" s="24"/>
      <c r="AC967" s="15" t="s">
        <v>23</v>
      </c>
      <c r="AD967" s="25"/>
      <c r="AE967" s="62" t="s">
        <v>23</v>
      </c>
      <c r="AF967" s="63" t="s">
        <v>23</v>
      </c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 t="s">
        <v>23</v>
      </c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 t="s">
        <v>23</v>
      </c>
      <c r="BD967" s="14"/>
      <c r="BE967" s="18">
        <v>0</v>
      </c>
      <c r="BF967" s="16"/>
      <c r="BG967" s="18">
        <f t="shared" si="321"/>
        <v>0</v>
      </c>
      <c r="BH967" s="15" t="s">
        <v>23</v>
      </c>
      <c r="BJ967" s="86"/>
      <c r="BK967" s="86"/>
      <c r="BL967" s="24"/>
      <c r="BM967" s="24"/>
      <c r="BN967" s="24"/>
      <c r="BO967" s="24"/>
      <c r="BP967" s="24"/>
      <c r="BQ967" s="126"/>
    </row>
    <row r="968" spans="1:69" ht="16.8" customHeight="1" x14ac:dyDescent="0.35">
      <c r="A968" s="15"/>
      <c r="B968" s="15"/>
      <c r="C968" s="47" t="s">
        <v>120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 t="s">
        <v>23</v>
      </c>
      <c r="N968" s="3" t="s">
        <v>23</v>
      </c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216644.70000000004</v>
      </c>
      <c r="AA968" s="15" t="str">
        <f t="shared" si="322"/>
        <v>PREL .PROVVIGIONI MATURATE</v>
      </c>
      <c r="AB968" s="24"/>
      <c r="AC968" s="15" t="s">
        <v>166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 t="s">
        <v>23</v>
      </c>
      <c r="AR968" s="14"/>
      <c r="AS968" s="18"/>
      <c r="AT968" s="25">
        <v>0</v>
      </c>
      <c r="AU968" s="18">
        <f t="shared" si="319"/>
        <v>0</v>
      </c>
      <c r="AV968" s="15" t="s">
        <v>23</v>
      </c>
      <c r="AX968" s="14"/>
      <c r="AY968" s="18"/>
      <c r="AZ968" s="25">
        <v>0</v>
      </c>
      <c r="BA968" s="18">
        <f t="shared" si="320"/>
        <v>0</v>
      </c>
      <c r="BB968" s="15" t="s">
        <v>23</v>
      </c>
      <c r="BD968" s="14"/>
      <c r="BE968" s="18"/>
      <c r="BF968" s="25">
        <v>0</v>
      </c>
      <c r="BG968" s="18">
        <f t="shared" si="321"/>
        <v>0</v>
      </c>
      <c r="BH968" s="15" t="s">
        <v>23</v>
      </c>
      <c r="BJ968" s="86"/>
      <c r="BK968" s="86"/>
      <c r="BL968" s="24"/>
      <c r="BM968" s="24"/>
      <c r="BN968" s="24"/>
      <c r="BO968" s="24"/>
      <c r="BP968" s="24"/>
      <c r="BQ968" s="126"/>
    </row>
    <row r="969" spans="1:69" ht="16.8" customHeight="1" x14ac:dyDescent="0.35">
      <c r="A969" s="15"/>
      <c r="B969" s="15"/>
      <c r="C969" s="15" t="s">
        <v>121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 t="s">
        <v>23</v>
      </c>
      <c r="N969" s="16" t="s">
        <v>23</v>
      </c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216644.70000000004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6"/>
    </row>
    <row r="970" spans="1:69" ht="16.8" customHeight="1" x14ac:dyDescent="0.35">
      <c r="A970" s="15" t="s">
        <v>23</v>
      </c>
      <c r="B970" s="15"/>
      <c r="C970" s="15" t="s">
        <v>350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216644.70000000004</v>
      </c>
      <c r="AA970" s="15" t="s">
        <v>23</v>
      </c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 t="s">
        <v>23</v>
      </c>
      <c r="AR970" s="14"/>
      <c r="AS970" s="18"/>
      <c r="AT970" s="16">
        <v>0</v>
      </c>
      <c r="AU970" s="18">
        <f t="shared" si="319"/>
        <v>0</v>
      </c>
      <c r="AV970" s="15" t="s">
        <v>23</v>
      </c>
      <c r="AX970" s="14"/>
      <c r="AY970" s="18"/>
      <c r="AZ970" s="16">
        <v>0</v>
      </c>
      <c r="BA970" s="18">
        <f t="shared" si="320"/>
        <v>0</v>
      </c>
      <c r="BB970" s="15" t="s">
        <v>23</v>
      </c>
      <c r="BD970" s="14"/>
      <c r="BE970" s="18"/>
      <c r="BF970" s="16">
        <v>0</v>
      </c>
      <c r="BG970" s="18">
        <f t="shared" si="321"/>
        <v>0</v>
      </c>
      <c r="BH970" s="15" t="s">
        <v>23</v>
      </c>
      <c r="BJ970" s="86"/>
      <c r="BK970" s="86"/>
      <c r="BL970" s="24"/>
      <c r="BM970" s="24"/>
      <c r="BN970" s="24"/>
      <c r="BO970" s="24"/>
      <c r="BP970" s="24"/>
      <c r="BQ970" s="126"/>
    </row>
    <row r="971" spans="1:69" ht="16.8" customHeight="1" x14ac:dyDescent="0.35">
      <c r="A971" s="15"/>
      <c r="B971" s="15"/>
      <c r="C971" s="15" t="s">
        <v>203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123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 t="s">
        <v>23</v>
      </c>
      <c r="W971" s="14"/>
      <c r="X971" s="18">
        <v>0</v>
      </c>
      <c r="Y971" s="16">
        <f>G971</f>
        <v>65.27</v>
      </c>
      <c r="Z971" s="18">
        <f t="shared" si="317"/>
        <v>216579.43000000005</v>
      </c>
      <c r="AA971" s="15" t="s">
        <v>23</v>
      </c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119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 t="s">
        <v>23</v>
      </c>
      <c r="AR971" s="14"/>
      <c r="AS971" s="18"/>
      <c r="AT971" s="16">
        <v>0</v>
      </c>
      <c r="AU971" s="18">
        <f t="shared" si="319"/>
        <v>0</v>
      </c>
      <c r="AV971" s="16" t="s">
        <v>23</v>
      </c>
      <c r="AX971" s="14"/>
      <c r="AY971" s="18"/>
      <c r="AZ971" s="16">
        <v>0</v>
      </c>
      <c r="BA971" s="18">
        <f t="shared" si="320"/>
        <v>0</v>
      </c>
      <c r="BB971" s="15" t="s">
        <v>23</v>
      </c>
      <c r="BD971" s="14"/>
      <c r="BE971" s="18"/>
      <c r="BF971" s="16">
        <v>0</v>
      </c>
      <c r="BG971" s="18">
        <f t="shared" si="321"/>
        <v>0</v>
      </c>
      <c r="BH971" s="15" t="s">
        <v>23</v>
      </c>
      <c r="BJ971" s="86"/>
      <c r="BK971" s="86"/>
      <c r="BL971" s="24"/>
      <c r="BM971" s="24"/>
      <c r="BN971" s="24"/>
      <c r="BO971" s="24"/>
      <c r="BP971" s="24"/>
      <c r="BQ971" s="126"/>
    </row>
    <row r="972" spans="1:69" ht="16.8" customHeight="1" x14ac:dyDescent="0.35">
      <c r="A972" s="15"/>
      <c r="B972" s="15"/>
      <c r="C972" s="64" t="s">
        <v>150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 t="s">
        <v>23</v>
      </c>
      <c r="K972" s="6" t="s">
        <v>124</v>
      </c>
      <c r="L972" s="3">
        <f>L971-M971</f>
        <v>235638.55999999997</v>
      </c>
      <c r="M972" s="16"/>
      <c r="N972" s="16"/>
      <c r="O972" s="16" t="s">
        <v>23</v>
      </c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216498.93000000005</v>
      </c>
      <c r="AA972" s="15" t="str">
        <f>C972</f>
        <v>BONIFICO CATTOLICA</v>
      </c>
      <c r="AB972" s="24"/>
      <c r="AC972" s="71" t="s">
        <v>199</v>
      </c>
      <c r="AD972" s="65"/>
      <c r="AE972" s="65">
        <v>0</v>
      </c>
      <c r="AF972" s="63">
        <f>SUM(AF924:AF971)</f>
        <v>50741.22</v>
      </c>
      <c r="AG972" s="25"/>
      <c r="AH972" s="24" t="s">
        <v>125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 t="s">
        <v>23</v>
      </c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6"/>
    </row>
    <row r="973" spans="1:69" ht="16.8" customHeight="1" x14ac:dyDescent="0.35">
      <c r="A973" s="15"/>
      <c r="B973" s="15"/>
      <c r="C973" s="64" t="s">
        <v>152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36</v>
      </c>
      <c r="L973" s="55">
        <f>D974+E974+A974+B974+B921</f>
        <v>235638.55999999997</v>
      </c>
      <c r="M973" s="16"/>
      <c r="N973" s="16"/>
      <c r="O973" s="56" t="s">
        <v>23</v>
      </c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216322.93000000005</v>
      </c>
      <c r="AA973" s="15" t="str">
        <f>C973</f>
        <v>BONIFICO GENERALI</v>
      </c>
      <c r="AB973" s="24"/>
      <c r="AC973" s="71" t="s">
        <v>170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6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127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128</v>
      </c>
      <c r="L974" s="3">
        <f>L972-L973</f>
        <v>0</v>
      </c>
      <c r="M974" s="27" t="s">
        <v>171</v>
      </c>
      <c r="N974" s="27">
        <f>O974-L973</f>
        <v>-9604.2399999999034</v>
      </c>
      <c r="O974" s="44">
        <f>Z974+AU974+N950+SUM(L953:L964)+SUM(N954:N964)+L968-D920-D923-D919+E921</f>
        <v>226034.32000000007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216322.93000000005</v>
      </c>
      <c r="AA974" s="57"/>
      <c r="AB974" s="60"/>
      <c r="AC974" s="60" t="s">
        <v>129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172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200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5" spans="1:69" ht="16.8" customHeight="1" x14ac:dyDescent="0.25">
      <c r="A975" s="7" t="s">
        <v>23</v>
      </c>
    </row>
    <row r="976" spans="1:69" ht="16.8" customHeight="1" x14ac:dyDescent="0.25">
      <c r="A976" s="50" t="s">
        <v>23</v>
      </c>
    </row>
    <row r="977" spans="1:69" ht="16.8" customHeight="1" x14ac:dyDescent="0.35">
      <c r="A977" s="2"/>
      <c r="B977" s="2" t="s">
        <v>23</v>
      </c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4" t="s">
        <v>25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V977" s="7" t="s">
        <v>23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130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173</v>
      </c>
      <c r="BK977" s="21" t="s">
        <v>0</v>
      </c>
      <c r="BL977" s="8" t="s">
        <v>35</v>
      </c>
      <c r="BM977" s="8" t="s">
        <v>0</v>
      </c>
      <c r="BN977" s="8" t="s">
        <v>41</v>
      </c>
      <c r="BO977" s="8" t="s">
        <v>174</v>
      </c>
      <c r="BP977" s="8" t="s">
        <v>0</v>
      </c>
      <c r="BQ977" s="9" t="s">
        <v>175</v>
      </c>
    </row>
    <row r="978" spans="1:69" ht="16.8" customHeight="1" x14ac:dyDescent="0.35">
      <c r="A978" s="14">
        <v>45314</v>
      </c>
      <c r="B978" s="15" t="s">
        <v>176</v>
      </c>
      <c r="C978" s="15" t="s">
        <v>177</v>
      </c>
      <c r="D978" s="16">
        <v>5183.7299999999996</v>
      </c>
      <c r="E978" s="16">
        <v>1630</v>
      </c>
      <c r="F978" s="16"/>
      <c r="G978" s="16"/>
      <c r="H978" s="105"/>
      <c r="I978" s="4"/>
      <c r="J978" s="14">
        <f>A978</f>
        <v>45314</v>
      </c>
      <c r="K978" s="17" t="s">
        <v>25</v>
      </c>
      <c r="L978" s="16">
        <f>D981+D984+D982+D985</f>
        <v>1331.22</v>
      </c>
      <c r="M978" s="16"/>
      <c r="N978" s="82">
        <f>L978+L979-M979</f>
        <v>1331.22</v>
      </c>
      <c r="O978" s="80" t="e">
        <f>D981+D984+D982-E982-E981+O917</f>
        <v>#VALUE!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216322.93000000005</v>
      </c>
      <c r="AA978" s="15"/>
      <c r="AB978" s="19">
        <f>A978</f>
        <v>45314</v>
      </c>
      <c r="AC978" s="12" t="s">
        <v>26</v>
      </c>
      <c r="AD978" s="11">
        <f>N978</f>
        <v>1331.22</v>
      </c>
      <c r="AE978" s="11"/>
      <c r="AF978" s="20"/>
      <c r="AG978" s="20"/>
      <c r="AH978" s="21" t="s">
        <v>27</v>
      </c>
      <c r="AI978" s="22" t="s">
        <v>28</v>
      </c>
      <c r="AJ978" s="23" t="s">
        <v>29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178</v>
      </c>
      <c r="BM978" s="88">
        <f>BK978</f>
        <v>45314</v>
      </c>
      <c r="BN978" s="24" t="s">
        <v>178</v>
      </c>
      <c r="BO978" s="24"/>
      <c r="BP978" s="88">
        <f>BK978</f>
        <v>45314</v>
      </c>
      <c r="BQ978" s="126"/>
    </row>
    <row r="979" spans="1:69" ht="16.8" customHeight="1" x14ac:dyDescent="0.35">
      <c r="A979" s="15"/>
      <c r="B979" s="15"/>
      <c r="C979" s="15" t="s">
        <v>179</v>
      </c>
      <c r="D979" s="16">
        <v>0</v>
      </c>
      <c r="E979" s="16"/>
      <c r="F979" s="16"/>
      <c r="G979" s="16"/>
      <c r="H979" s="105" t="s">
        <v>35</v>
      </c>
      <c r="I979" s="4"/>
      <c r="J979" s="14"/>
      <c r="K979" s="17" t="s">
        <v>31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216322.93000000005</v>
      </c>
      <c r="AA979" s="15"/>
      <c r="AB979" s="24"/>
      <c r="AC979" s="24" t="s">
        <v>32</v>
      </c>
      <c r="AD979" s="25"/>
      <c r="AE979" s="25"/>
      <c r="AF979" s="25"/>
      <c r="AG979" s="25"/>
      <c r="AH979" s="12" t="s">
        <v>33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 t="s">
        <v>23</v>
      </c>
      <c r="BL979" s="24">
        <v>0</v>
      </c>
      <c r="BM979" s="91" t="s">
        <v>23</v>
      </c>
      <c r="BN979" s="24">
        <v>0</v>
      </c>
      <c r="BO979" s="24">
        <v>0</v>
      </c>
      <c r="BP979" s="91" t="s">
        <v>23</v>
      </c>
      <c r="BQ979" s="126"/>
    </row>
    <row r="980" spans="1:69" ht="16.8" customHeight="1" x14ac:dyDescent="0.35">
      <c r="A980" s="15"/>
      <c r="B980" s="15"/>
      <c r="C980" s="15" t="s">
        <v>180</v>
      </c>
      <c r="D980" s="16">
        <v>7162.48</v>
      </c>
      <c r="E980" s="16">
        <v>310</v>
      </c>
      <c r="F980" s="16" t="s">
        <v>23</v>
      </c>
      <c r="G980" s="16"/>
      <c r="H980" s="105">
        <f>D981+H919</f>
        <v>815.56</v>
      </c>
      <c r="I980" s="4"/>
      <c r="J980" s="14"/>
      <c r="K980" s="17" t="s">
        <v>36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216322.93000000005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 t="s">
        <v>23</v>
      </c>
      <c r="BL980" s="24">
        <v>0</v>
      </c>
      <c r="BM980" s="91" t="s">
        <v>23</v>
      </c>
      <c r="BN980" s="24">
        <v>0</v>
      </c>
      <c r="BO980" s="24">
        <v>0</v>
      </c>
      <c r="BP980" s="91" t="s">
        <v>23</v>
      </c>
      <c r="BQ980" s="126"/>
    </row>
    <row r="981" spans="1:69" ht="16.8" customHeight="1" x14ac:dyDescent="0.35">
      <c r="A981" s="15"/>
      <c r="B981" s="15">
        <v>0</v>
      </c>
      <c r="C981" s="15" t="s">
        <v>181</v>
      </c>
      <c r="D981" s="16">
        <v>442.48</v>
      </c>
      <c r="E981" s="16"/>
      <c r="F981" s="16"/>
      <c r="G981" s="16"/>
      <c r="H981" s="105" t="s">
        <v>41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216322.93000000005</v>
      </c>
      <c r="AA981" s="15"/>
      <c r="AB981" s="24"/>
      <c r="AC981" s="24"/>
      <c r="AD981" s="25"/>
      <c r="AE981" s="25"/>
      <c r="AF981" s="25"/>
      <c r="AG981" s="25"/>
      <c r="AH981" s="17" t="s">
        <v>23</v>
      </c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 t="s">
        <v>23</v>
      </c>
      <c r="BL981" s="24">
        <v>0</v>
      </c>
      <c r="BM981" s="91" t="s">
        <v>23</v>
      </c>
      <c r="BN981" s="24">
        <v>0</v>
      </c>
      <c r="BO981" s="24">
        <v>0</v>
      </c>
      <c r="BP981" s="91" t="s">
        <v>23</v>
      </c>
      <c r="BQ981" s="126"/>
    </row>
    <row r="982" spans="1:69" ht="16.8" customHeight="1" x14ac:dyDescent="0.35">
      <c r="A982" s="15"/>
      <c r="B982" s="16">
        <f>B981+B921</f>
        <v>811.27</v>
      </c>
      <c r="C982" s="15" t="s">
        <v>182</v>
      </c>
      <c r="D982" s="16">
        <v>888.74</v>
      </c>
      <c r="E982" s="16">
        <v>0</v>
      </c>
      <c r="F982" s="16"/>
      <c r="G982" s="16" t="s">
        <v>351</v>
      </c>
      <c r="H982" s="105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216322.93000000005</v>
      </c>
      <c r="AA982" s="15"/>
      <c r="AB982" s="24"/>
      <c r="AC982" s="17" t="s">
        <v>23</v>
      </c>
      <c r="AD982" s="25"/>
      <c r="AE982" s="25" t="s">
        <v>23</v>
      </c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 t="s">
        <v>23</v>
      </c>
      <c r="BL982" s="24">
        <v>0</v>
      </c>
      <c r="BM982" s="91" t="s">
        <v>23</v>
      </c>
      <c r="BN982" s="24">
        <v>0</v>
      </c>
      <c r="BO982" s="24"/>
      <c r="BP982" s="24"/>
      <c r="BQ982" s="126"/>
    </row>
    <row r="983" spans="1:69" ht="16.8" customHeight="1" x14ac:dyDescent="0.35">
      <c r="A983" s="15"/>
      <c r="B983" s="15"/>
      <c r="C983" s="15" t="s">
        <v>183</v>
      </c>
      <c r="D983" s="16">
        <v>0</v>
      </c>
      <c r="E983" s="16">
        <v>0</v>
      </c>
      <c r="F983" s="16"/>
      <c r="G983" s="16" t="s">
        <v>352</v>
      </c>
      <c r="H983" s="105" t="s">
        <v>45</v>
      </c>
      <c r="I983" s="77" t="s">
        <v>184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216322.93000000005</v>
      </c>
      <c r="AA983" s="15"/>
      <c r="AB983" s="24"/>
      <c r="AC983" s="17" t="s">
        <v>23</v>
      </c>
      <c r="AD983" s="25"/>
      <c r="AE983" s="25" t="s">
        <v>23</v>
      </c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 t="s">
        <v>23</v>
      </c>
      <c r="BL983" s="24">
        <v>0</v>
      </c>
      <c r="BM983" s="91" t="s">
        <v>23</v>
      </c>
      <c r="BN983" s="24">
        <v>0</v>
      </c>
      <c r="BO983" s="24"/>
      <c r="BP983" s="24"/>
      <c r="BQ983" s="126"/>
    </row>
    <row r="984" spans="1:69" ht="16.8" customHeight="1" x14ac:dyDescent="0.35">
      <c r="A984" s="15"/>
      <c r="B984" s="15" t="s">
        <v>43</v>
      </c>
      <c r="C984" s="15" t="s">
        <v>185</v>
      </c>
      <c r="D984" s="16">
        <v>0</v>
      </c>
      <c r="E984" s="16"/>
      <c r="F984" s="16"/>
      <c r="G984" s="16"/>
      <c r="H984" s="105">
        <f>D984+H923</f>
        <v>23.73</v>
      </c>
      <c r="I984" s="78">
        <f>D981+D982-E982+D984</f>
        <v>1331.22</v>
      </c>
      <c r="J984" s="14"/>
      <c r="K984" s="15" t="s">
        <v>46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216322.93000000005</v>
      </c>
      <c r="AA984" s="15"/>
      <c r="AB984" s="24"/>
      <c r="AC984" s="17" t="s">
        <v>23</v>
      </c>
      <c r="AD984" s="25"/>
      <c r="AE984" s="25" t="s">
        <v>23</v>
      </c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 t="s">
        <v>23</v>
      </c>
      <c r="BL984" s="24">
        <v>0</v>
      </c>
      <c r="BM984" s="91" t="s">
        <v>23</v>
      </c>
      <c r="BN984" s="24">
        <v>0</v>
      </c>
      <c r="BO984" s="24"/>
      <c r="BP984" s="24"/>
      <c r="BQ984" s="126"/>
    </row>
    <row r="985" spans="1:69" ht="16.8" customHeight="1" x14ac:dyDescent="0.35">
      <c r="A985" s="15"/>
      <c r="B985" s="15"/>
      <c r="C985" s="15" t="s">
        <v>186</v>
      </c>
      <c r="D985" s="16">
        <v>0</v>
      </c>
      <c r="E985" s="16"/>
      <c r="F985" s="16"/>
      <c r="G985" s="16">
        <v>0</v>
      </c>
      <c r="H985" s="105" t="s">
        <v>50</v>
      </c>
      <c r="I985" s="4"/>
      <c r="J985" s="14"/>
      <c r="K985" s="15" t="s">
        <v>48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216322.93000000005</v>
      </c>
      <c r="AA985" s="15" t="s">
        <v>23</v>
      </c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 t="s">
        <v>23</v>
      </c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 t="s">
        <v>23</v>
      </c>
      <c r="AR985" s="14"/>
      <c r="AS985" s="18"/>
      <c r="AT985" s="16">
        <v>0</v>
      </c>
      <c r="AU985" s="18">
        <f t="shared" si="326"/>
        <v>0</v>
      </c>
      <c r="AV985" s="15" t="s">
        <v>23</v>
      </c>
      <c r="AX985" s="14"/>
      <c r="AY985" s="18"/>
      <c r="AZ985" s="16">
        <v>0</v>
      </c>
      <c r="BA985" s="18">
        <f t="shared" si="327"/>
        <v>0</v>
      </c>
      <c r="BB985" s="15" t="s">
        <v>23</v>
      </c>
      <c r="BD985" s="14"/>
      <c r="BE985" s="18"/>
      <c r="BF985" s="16">
        <v>0</v>
      </c>
      <c r="BG985" s="18">
        <f t="shared" si="328"/>
        <v>0</v>
      </c>
      <c r="BH985" s="15" t="s">
        <v>23</v>
      </c>
      <c r="BJ985" s="86">
        <v>0</v>
      </c>
      <c r="BK985" s="90" t="s">
        <v>23</v>
      </c>
      <c r="BL985" s="24">
        <v>0</v>
      </c>
      <c r="BM985" s="91" t="s">
        <v>23</v>
      </c>
      <c r="BN985" s="24">
        <v>0</v>
      </c>
      <c r="BO985" s="24"/>
      <c r="BP985" s="24"/>
      <c r="BQ985" s="126"/>
    </row>
    <row r="986" spans="1:69" ht="16.8" customHeight="1" x14ac:dyDescent="0.35">
      <c r="A986" s="15"/>
      <c r="B986" s="15"/>
      <c r="C986" s="15" t="s">
        <v>187</v>
      </c>
      <c r="D986" s="16"/>
      <c r="E986" s="16"/>
      <c r="F986" s="16"/>
      <c r="G986" s="16">
        <v>0</v>
      </c>
      <c r="H986" s="105">
        <f>D985+H925</f>
        <v>1486.6</v>
      </c>
      <c r="I986" s="4"/>
      <c r="J986" s="14"/>
      <c r="K986" s="15" t="s">
        <v>51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216322.93000000005</v>
      </c>
      <c r="AA986" s="15" t="s">
        <v>23</v>
      </c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 t="s">
        <v>23</v>
      </c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 t="s">
        <v>23</v>
      </c>
      <c r="AR986" s="14"/>
      <c r="AS986" s="18">
        <v>0</v>
      </c>
      <c r="AT986" s="16">
        <v>0</v>
      </c>
      <c r="AU986" s="18">
        <f t="shared" si="326"/>
        <v>0</v>
      </c>
      <c r="AV986" s="15" t="s">
        <v>23</v>
      </c>
      <c r="AX986" s="14"/>
      <c r="AY986" s="18">
        <v>0</v>
      </c>
      <c r="AZ986" s="16">
        <v>0</v>
      </c>
      <c r="BA986" s="18">
        <f t="shared" si="327"/>
        <v>0</v>
      </c>
      <c r="BB986" s="15" t="s">
        <v>23</v>
      </c>
      <c r="BD986" s="14"/>
      <c r="BE986" s="18">
        <v>0</v>
      </c>
      <c r="BF986" s="16">
        <v>0</v>
      </c>
      <c r="BG986" s="18">
        <f t="shared" si="328"/>
        <v>0</v>
      </c>
      <c r="BH986" s="15" t="s">
        <v>23</v>
      </c>
      <c r="BJ986" s="86">
        <v>0</v>
      </c>
      <c r="BK986" s="90" t="s">
        <v>23</v>
      </c>
      <c r="BL986" s="24">
        <v>0</v>
      </c>
      <c r="BM986" s="91" t="s">
        <v>23</v>
      </c>
      <c r="BN986" s="24">
        <v>0</v>
      </c>
      <c r="BO986" s="24"/>
      <c r="BP986" s="24"/>
      <c r="BQ986" s="126"/>
    </row>
    <row r="987" spans="1:69" ht="16.8" customHeight="1" x14ac:dyDescent="0.35">
      <c r="A987" s="15"/>
      <c r="B987" s="15"/>
      <c r="C987" s="15" t="s">
        <v>188</v>
      </c>
      <c r="D987" s="16"/>
      <c r="E987" s="16"/>
      <c r="F987" s="16"/>
      <c r="G987" s="16">
        <v>0</v>
      </c>
      <c r="H987" s="105" t="s">
        <v>23</v>
      </c>
      <c r="I987" s="4"/>
      <c r="J987" s="14"/>
      <c r="K987" s="15" t="s">
        <v>53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216322.93000000005</v>
      </c>
      <c r="AA987" s="15" t="s">
        <v>23</v>
      </c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 t="s">
        <v>23</v>
      </c>
      <c r="AR987" s="14"/>
      <c r="AS987" s="18"/>
      <c r="AT987" s="16">
        <v>0</v>
      </c>
      <c r="AU987" s="18">
        <f t="shared" si="326"/>
        <v>0</v>
      </c>
      <c r="AV987" s="15" t="s">
        <v>23</v>
      </c>
      <c r="AX987" s="14"/>
      <c r="AY987" s="18"/>
      <c r="AZ987" s="16">
        <v>0</v>
      </c>
      <c r="BA987" s="18">
        <f t="shared" si="327"/>
        <v>0</v>
      </c>
      <c r="BB987" s="15" t="s">
        <v>23</v>
      </c>
      <c r="BD987" s="14"/>
      <c r="BE987" s="18"/>
      <c r="BF987" s="16">
        <v>0</v>
      </c>
      <c r="BG987" s="18">
        <f t="shared" si="328"/>
        <v>0</v>
      </c>
      <c r="BH987" s="15" t="s">
        <v>23</v>
      </c>
      <c r="BJ987" s="86">
        <v>0</v>
      </c>
      <c r="BK987" s="90" t="s">
        <v>23</v>
      </c>
      <c r="BL987" s="24">
        <v>0</v>
      </c>
      <c r="BM987" s="24"/>
      <c r="BN987" s="24"/>
      <c r="BO987" s="24"/>
      <c r="BP987" s="24"/>
      <c r="BQ987" s="126"/>
    </row>
    <row r="988" spans="1:69" ht="16.8" customHeight="1" x14ac:dyDescent="0.35">
      <c r="A988" s="15"/>
      <c r="B988" s="15"/>
      <c r="C988" s="15" t="s">
        <v>189</v>
      </c>
      <c r="D988" s="16"/>
      <c r="E988" s="16"/>
      <c r="F988" s="16"/>
      <c r="G988" s="16">
        <v>0</v>
      </c>
      <c r="H988" s="105" t="s">
        <v>23</v>
      </c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216322.93000000005</v>
      </c>
      <c r="AA988" s="15" t="s">
        <v>23</v>
      </c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 t="s">
        <v>23</v>
      </c>
      <c r="AR988" s="14"/>
      <c r="AS988" s="18"/>
      <c r="AT988" s="16">
        <v>0</v>
      </c>
      <c r="AU988" s="18">
        <f t="shared" si="326"/>
        <v>0</v>
      </c>
      <c r="AV988" s="15" t="s">
        <v>23</v>
      </c>
      <c r="AX988" s="14"/>
      <c r="AY988" s="18"/>
      <c r="AZ988" s="16">
        <v>0</v>
      </c>
      <c r="BA988" s="18">
        <f t="shared" si="327"/>
        <v>0</v>
      </c>
      <c r="BB988" s="15" t="s">
        <v>23</v>
      </c>
      <c r="BD988" s="14"/>
      <c r="BE988" s="18"/>
      <c r="BF988" s="16">
        <v>0</v>
      </c>
      <c r="BG988" s="18">
        <f t="shared" si="328"/>
        <v>0</v>
      </c>
      <c r="BH988" s="15" t="s">
        <v>23</v>
      </c>
      <c r="BJ988" s="86">
        <v>0</v>
      </c>
      <c r="BK988" s="90" t="s">
        <v>23</v>
      </c>
      <c r="BL988" s="24" t="s">
        <v>23</v>
      </c>
      <c r="BM988" s="24"/>
      <c r="BN988" s="24"/>
      <c r="BO988" s="24"/>
      <c r="BP988" s="24"/>
      <c r="BQ988" s="126"/>
    </row>
    <row r="989" spans="1:69" ht="16.8" customHeight="1" x14ac:dyDescent="0.35">
      <c r="A989" s="15"/>
      <c r="B989" s="15"/>
      <c r="C989" s="15" t="s">
        <v>190</v>
      </c>
      <c r="D989" s="16"/>
      <c r="E989" s="16"/>
      <c r="F989" s="16"/>
      <c r="G989" s="16">
        <v>0</v>
      </c>
      <c r="H989" s="16" t="s">
        <v>23</v>
      </c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216322.93000000005</v>
      </c>
      <c r="AA989" s="15" t="s">
        <v>23</v>
      </c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 t="s">
        <v>23</v>
      </c>
      <c r="AR989" s="14"/>
      <c r="AS989" s="18"/>
      <c r="AT989" s="16">
        <v>0</v>
      </c>
      <c r="AU989" s="18">
        <f t="shared" si="326"/>
        <v>0</v>
      </c>
      <c r="AV989" s="15" t="s">
        <v>23</v>
      </c>
      <c r="AX989" s="14"/>
      <c r="AY989" s="18"/>
      <c r="AZ989" s="16">
        <v>0</v>
      </c>
      <c r="BA989" s="18">
        <f t="shared" si="327"/>
        <v>0</v>
      </c>
      <c r="BB989" s="15" t="s">
        <v>23</v>
      </c>
      <c r="BD989" s="14"/>
      <c r="BE989" s="18"/>
      <c r="BF989" s="16">
        <v>0</v>
      </c>
      <c r="BG989" s="18">
        <f t="shared" si="328"/>
        <v>0</v>
      </c>
      <c r="BH989" s="15" t="s">
        <v>23</v>
      </c>
      <c r="BJ989" s="86">
        <v>0</v>
      </c>
      <c r="BK989" s="90" t="s">
        <v>23</v>
      </c>
      <c r="BL989" s="24"/>
      <c r="BM989" s="24"/>
      <c r="BN989" s="24"/>
      <c r="BO989" s="24"/>
      <c r="BP989" s="24"/>
      <c r="BQ989" s="126"/>
    </row>
    <row r="990" spans="1:69" ht="16.8" customHeight="1" x14ac:dyDescent="0.35">
      <c r="A990" s="15"/>
      <c r="B990" s="15"/>
      <c r="C990" s="15" t="s">
        <v>56</v>
      </c>
      <c r="D990" s="16">
        <f>SUM(G982:G989)+E985+E986+E987+E988+E989</f>
        <v>0</v>
      </c>
      <c r="E990" s="16"/>
      <c r="F990" s="16"/>
      <c r="G990" s="16"/>
      <c r="H990" s="16" t="s">
        <v>23</v>
      </c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 t="s">
        <v>23</v>
      </c>
      <c r="W990" s="14"/>
      <c r="X990" s="18"/>
      <c r="Y990" s="16">
        <v>0</v>
      </c>
      <c r="Z990" s="18">
        <f t="shared" si="324"/>
        <v>216322.93000000005</v>
      </c>
      <c r="AA990" s="15" t="s">
        <v>23</v>
      </c>
      <c r="AB990" s="24"/>
      <c r="AC990" s="15" t="s">
        <v>23</v>
      </c>
      <c r="AD990" s="25"/>
      <c r="AE990" s="62" t="s">
        <v>23</v>
      </c>
      <c r="AF990" s="63" t="s">
        <v>23</v>
      </c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 t="s">
        <v>23</v>
      </c>
      <c r="AR990" s="14"/>
      <c r="AS990" s="18"/>
      <c r="AT990" s="16">
        <v>0</v>
      </c>
      <c r="AU990" s="18">
        <f t="shared" si="326"/>
        <v>0</v>
      </c>
      <c r="AV990" s="15" t="s">
        <v>23</v>
      </c>
      <c r="AX990" s="14"/>
      <c r="AY990" s="18"/>
      <c r="AZ990" s="16">
        <v>0</v>
      </c>
      <c r="BA990" s="18">
        <f t="shared" si="327"/>
        <v>0</v>
      </c>
      <c r="BB990" s="15" t="s">
        <v>23</v>
      </c>
      <c r="BD990" s="14"/>
      <c r="BE990" s="18"/>
      <c r="BF990" s="16">
        <v>0</v>
      </c>
      <c r="BG990" s="18">
        <f t="shared" si="328"/>
        <v>0</v>
      </c>
      <c r="BH990" s="15" t="s">
        <v>23</v>
      </c>
      <c r="BJ990" s="86">
        <v>0</v>
      </c>
      <c r="BK990" s="90" t="s">
        <v>23</v>
      </c>
      <c r="BL990" s="24" t="s">
        <v>23</v>
      </c>
      <c r="BM990" s="24"/>
      <c r="BN990" s="24"/>
      <c r="BO990" s="24"/>
      <c r="BP990" s="24"/>
      <c r="BQ990" s="126"/>
    </row>
    <row r="991" spans="1:69" ht="16.8" customHeight="1" x14ac:dyDescent="0.35">
      <c r="A991" s="15"/>
      <c r="B991" s="15"/>
      <c r="C991" s="15" t="s">
        <v>57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191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 t="s">
        <v>23</v>
      </c>
      <c r="W991" s="14"/>
      <c r="X991" s="18"/>
      <c r="Y991" s="16">
        <v>0</v>
      </c>
      <c r="Z991" s="18">
        <f t="shared" si="324"/>
        <v>216322.93000000005</v>
      </c>
      <c r="AA991" s="15" t="str">
        <f>C991</f>
        <v>Sinistro</v>
      </c>
      <c r="AB991" s="24"/>
      <c r="AC991" s="15" t="s">
        <v>23</v>
      </c>
      <c r="AD991" s="25"/>
      <c r="AE991" s="62" t="s">
        <v>23</v>
      </c>
      <c r="AF991" s="63" t="s">
        <v>23</v>
      </c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 t="s">
        <v>23</v>
      </c>
      <c r="AR991" s="14"/>
      <c r="AS991" s="18"/>
      <c r="AT991" s="16">
        <v>0</v>
      </c>
      <c r="AU991" s="18">
        <f t="shared" si="326"/>
        <v>0</v>
      </c>
      <c r="AV991" s="15" t="s">
        <v>23</v>
      </c>
      <c r="AX991" s="14"/>
      <c r="AY991" s="18"/>
      <c r="AZ991" s="16">
        <v>0</v>
      </c>
      <c r="BA991" s="18">
        <f t="shared" si="327"/>
        <v>0</v>
      </c>
      <c r="BB991" s="15" t="s">
        <v>23</v>
      </c>
      <c r="BD991" s="14"/>
      <c r="BE991" s="18"/>
      <c r="BF991" s="16">
        <v>0</v>
      </c>
      <c r="BG991" s="18">
        <f t="shared" si="328"/>
        <v>0</v>
      </c>
      <c r="BH991" s="15" t="s">
        <v>23</v>
      </c>
      <c r="BJ991" s="86">
        <v>0</v>
      </c>
      <c r="BK991" s="90" t="s">
        <v>23</v>
      </c>
      <c r="BL991" s="24"/>
      <c r="BM991" s="24"/>
      <c r="BN991" s="24"/>
      <c r="BO991" s="24"/>
      <c r="BP991" s="24"/>
      <c r="BQ991" s="126"/>
    </row>
    <row r="992" spans="1:69" ht="16.8" customHeight="1" x14ac:dyDescent="0.35">
      <c r="A992" s="15"/>
      <c r="B992" s="15"/>
      <c r="C992" s="15" t="s">
        <v>58</v>
      </c>
      <c r="D992" s="16">
        <f>E991+G991</f>
        <v>0</v>
      </c>
      <c r="E992" s="16"/>
      <c r="F992" s="16"/>
      <c r="G992" s="16"/>
      <c r="H992" s="16" t="s">
        <v>23</v>
      </c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 t="s">
        <v>23</v>
      </c>
      <c r="W992" s="14"/>
      <c r="X992" s="18"/>
      <c r="Y992" s="16">
        <v>0</v>
      </c>
      <c r="Z992" s="18">
        <f t="shared" si="324"/>
        <v>216322.93000000005</v>
      </c>
      <c r="AA992" s="15" t="s">
        <v>23</v>
      </c>
      <c r="AB992" s="24"/>
      <c r="AC992" s="64" t="s">
        <v>146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 t="s">
        <v>23</v>
      </c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 t="s">
        <v>23</v>
      </c>
      <c r="AR992" s="14"/>
      <c r="AS992" s="18"/>
      <c r="AT992" s="16">
        <v>0</v>
      </c>
      <c r="AU992" s="18">
        <f t="shared" si="326"/>
        <v>0</v>
      </c>
      <c r="AV992" s="15" t="s">
        <v>23</v>
      </c>
      <c r="AX992" s="14"/>
      <c r="AY992" s="18"/>
      <c r="AZ992" s="16">
        <v>0</v>
      </c>
      <c r="BA992" s="18">
        <f t="shared" si="327"/>
        <v>0</v>
      </c>
      <c r="BB992" s="15" t="s">
        <v>23</v>
      </c>
      <c r="BD992" s="14"/>
      <c r="BE992" s="18"/>
      <c r="BF992" s="16">
        <v>0</v>
      </c>
      <c r="BG992" s="18">
        <f t="shared" si="328"/>
        <v>0</v>
      </c>
      <c r="BH992" s="15" t="s">
        <v>23</v>
      </c>
      <c r="BJ992" s="86"/>
      <c r="BK992" s="86"/>
      <c r="BL992" s="24" t="s">
        <v>23</v>
      </c>
      <c r="BM992" s="24"/>
      <c r="BN992" s="24"/>
      <c r="BO992" s="24"/>
      <c r="BP992" s="24"/>
      <c r="BQ992" s="126"/>
    </row>
    <row r="993" spans="1:69" ht="16.8" customHeight="1" x14ac:dyDescent="0.35">
      <c r="A993" s="15"/>
      <c r="B993" s="15"/>
      <c r="C993" s="15" t="s">
        <v>59</v>
      </c>
      <c r="D993" s="16" t="s">
        <v>23</v>
      </c>
      <c r="E993" s="16"/>
      <c r="F993" s="16"/>
      <c r="G993" s="16">
        <v>0</v>
      </c>
      <c r="H993" s="16" t="s">
        <v>23</v>
      </c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216322.93000000005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 t="s">
        <v>23</v>
      </c>
      <c r="BM993" s="24"/>
      <c r="BN993" s="24"/>
      <c r="BO993" s="24"/>
      <c r="BP993" s="24"/>
      <c r="BQ993" s="126"/>
    </row>
    <row r="994" spans="1:69" ht="16.8" customHeight="1" x14ac:dyDescent="0.35">
      <c r="A994" s="15"/>
      <c r="B994" s="15"/>
      <c r="C994" s="15" t="s">
        <v>147</v>
      </c>
      <c r="D994" s="16"/>
      <c r="E994" s="16"/>
      <c r="F994" s="16"/>
      <c r="G994" s="16">
        <v>0</v>
      </c>
      <c r="H994" s="16" t="s">
        <v>23</v>
      </c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216322.93000000005</v>
      </c>
      <c r="AA994" s="15" t="s">
        <v>23</v>
      </c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 t="s">
        <v>23</v>
      </c>
      <c r="AR994" s="14"/>
      <c r="AS994" s="18"/>
      <c r="AT994" s="16">
        <v>0</v>
      </c>
      <c r="AU994" s="18">
        <f t="shared" si="326"/>
        <v>0</v>
      </c>
      <c r="AV994" s="15" t="s">
        <v>23</v>
      </c>
      <c r="AX994" s="14"/>
      <c r="AY994" s="18"/>
      <c r="AZ994" s="16">
        <v>0</v>
      </c>
      <c r="BA994" s="18">
        <f t="shared" si="327"/>
        <v>0</v>
      </c>
      <c r="BB994" s="15" t="s">
        <v>23</v>
      </c>
      <c r="BD994" s="14"/>
      <c r="BE994" s="18"/>
      <c r="BF994" s="16">
        <v>0</v>
      </c>
      <c r="BG994" s="18">
        <f t="shared" si="328"/>
        <v>0</v>
      </c>
      <c r="BH994" s="15" t="s">
        <v>23</v>
      </c>
      <c r="BJ994" s="86"/>
      <c r="BK994" s="86"/>
      <c r="BL994" s="24" t="s">
        <v>23</v>
      </c>
      <c r="BM994" s="24"/>
      <c r="BN994" s="24"/>
      <c r="BO994" s="24"/>
      <c r="BP994" s="24"/>
      <c r="BQ994" s="126"/>
    </row>
    <row r="995" spans="1:69" ht="16.8" customHeight="1" x14ac:dyDescent="0.35">
      <c r="A995" s="15"/>
      <c r="B995" s="15"/>
      <c r="C995" s="15" t="s">
        <v>61</v>
      </c>
      <c r="D995" s="16">
        <f>SUM(G994:G995)</f>
        <v>0</v>
      </c>
      <c r="E995" s="16">
        <v>0</v>
      </c>
      <c r="F995" s="16"/>
      <c r="G995" s="16">
        <v>0</v>
      </c>
      <c r="H995" s="16" t="s">
        <v>23</v>
      </c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216322.93000000005</v>
      </c>
      <c r="AA995" s="15" t="s">
        <v>23</v>
      </c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 t="s">
        <v>23</v>
      </c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 t="s">
        <v>23</v>
      </c>
      <c r="AR995" s="14"/>
      <c r="AS995" s="18"/>
      <c r="AT995" s="16">
        <v>0</v>
      </c>
      <c r="AU995" s="18">
        <f t="shared" si="326"/>
        <v>0</v>
      </c>
      <c r="AV995" s="15" t="s">
        <v>23</v>
      </c>
      <c r="AX995" s="14"/>
      <c r="AY995" s="18"/>
      <c r="AZ995" s="16">
        <v>0</v>
      </c>
      <c r="BA995" s="18">
        <f t="shared" si="327"/>
        <v>0</v>
      </c>
      <c r="BB995" s="15" t="s">
        <v>23</v>
      </c>
      <c r="BD995" s="14"/>
      <c r="BE995" s="18"/>
      <c r="BF995" s="16">
        <v>0</v>
      </c>
      <c r="BG995" s="18">
        <f t="shared" si="328"/>
        <v>0</v>
      </c>
      <c r="BH995" s="15" t="s">
        <v>23</v>
      </c>
      <c r="BJ995" s="86"/>
      <c r="BK995" s="86"/>
      <c r="BL995" s="24" t="s">
        <v>23</v>
      </c>
      <c r="BM995" s="24"/>
      <c r="BN995" s="24"/>
      <c r="BO995" s="24"/>
      <c r="BP995" s="24"/>
      <c r="BQ995" s="126"/>
    </row>
    <row r="996" spans="1:69" ht="16.8" customHeight="1" x14ac:dyDescent="0.35">
      <c r="A996" s="15"/>
      <c r="B996" s="15"/>
      <c r="C996" s="28" t="s">
        <v>148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216322.93000000005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 t="s">
        <v>23</v>
      </c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 t="s">
        <v>23</v>
      </c>
      <c r="BD996" s="14"/>
      <c r="BE996" s="18"/>
      <c r="BF996" s="16">
        <v>0</v>
      </c>
      <c r="BG996" s="18">
        <f t="shared" si="328"/>
        <v>0</v>
      </c>
      <c r="BH996" s="15" t="s">
        <v>23</v>
      </c>
      <c r="BJ996" s="86"/>
      <c r="BK996" s="86"/>
      <c r="BL996" s="24" t="s">
        <v>23</v>
      </c>
      <c r="BM996" s="24"/>
      <c r="BN996" s="24"/>
      <c r="BO996" s="24"/>
      <c r="BP996" s="24"/>
      <c r="BQ996" s="126"/>
    </row>
    <row r="997" spans="1:69" ht="16.8" customHeight="1" x14ac:dyDescent="0.35">
      <c r="A997" s="15"/>
      <c r="B997" s="15"/>
      <c r="C997" s="15" t="s">
        <v>23</v>
      </c>
      <c r="D997" s="16"/>
      <c r="E997" s="16"/>
      <c r="F997" s="16" t="s">
        <v>23</v>
      </c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 t="str">
        <f t="shared" si="333"/>
        <v/>
      </c>
      <c r="W997" s="14"/>
      <c r="X997" s="18"/>
      <c r="Y997" s="16">
        <v>0</v>
      </c>
      <c r="Z997" s="18">
        <f t="shared" si="324"/>
        <v>216322.93000000005</v>
      </c>
      <c r="AA997" s="15" t="s">
        <v>23</v>
      </c>
      <c r="AB997" s="24"/>
      <c r="AC997" s="15" t="str">
        <f t="shared" si="334"/>
        <v/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 t="s">
        <v>23</v>
      </c>
      <c r="AR997" s="14"/>
      <c r="AS997" s="18"/>
      <c r="AT997" s="16">
        <v>0</v>
      </c>
      <c r="AU997" s="18">
        <f t="shared" si="326"/>
        <v>0</v>
      </c>
      <c r="AV997" s="15" t="s">
        <v>23</v>
      </c>
      <c r="AX997" s="14"/>
      <c r="AY997" s="18"/>
      <c r="AZ997" s="16">
        <v>0</v>
      </c>
      <c r="BA997" s="18">
        <f t="shared" si="327"/>
        <v>0</v>
      </c>
      <c r="BB997" s="15" t="s">
        <v>23</v>
      </c>
      <c r="BD997" s="14"/>
      <c r="BE997" s="18"/>
      <c r="BF997" s="16">
        <v>0</v>
      </c>
      <c r="BG997" s="18">
        <f t="shared" si="328"/>
        <v>0</v>
      </c>
      <c r="BH997" s="15" t="s">
        <v>23</v>
      </c>
      <c r="BJ997" s="86"/>
      <c r="BK997" s="86"/>
      <c r="BL997" s="24"/>
      <c r="BM997" s="24"/>
      <c r="BN997" s="24"/>
      <c r="BO997" s="24"/>
      <c r="BP997" s="24"/>
      <c r="BQ997" s="126"/>
    </row>
    <row r="998" spans="1:69" ht="16.8" customHeight="1" x14ac:dyDescent="0.35">
      <c r="A998" s="15"/>
      <c r="B998" s="15"/>
      <c r="C998" s="28" t="s">
        <v>63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216322.93000000005</v>
      </c>
      <c r="AA998" s="15" t="s">
        <v>23</v>
      </c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 t="s">
        <v>23</v>
      </c>
      <c r="AR998" s="14"/>
      <c r="AS998" s="18"/>
      <c r="AT998" s="16">
        <v>0</v>
      </c>
      <c r="AU998" s="18">
        <f t="shared" si="326"/>
        <v>0</v>
      </c>
      <c r="AV998" s="15" t="s">
        <v>23</v>
      </c>
      <c r="AX998" s="14"/>
      <c r="AY998" s="18"/>
      <c r="AZ998" s="16">
        <v>0</v>
      </c>
      <c r="BA998" s="18">
        <f t="shared" si="327"/>
        <v>0</v>
      </c>
      <c r="BB998" s="15" t="s">
        <v>23</v>
      </c>
      <c r="BD998" s="14"/>
      <c r="BE998" s="18"/>
      <c r="BF998" s="16">
        <v>0</v>
      </c>
      <c r="BG998" s="18">
        <f t="shared" si="328"/>
        <v>0</v>
      </c>
      <c r="BH998" s="15" t="s">
        <v>23</v>
      </c>
      <c r="BJ998" s="86"/>
      <c r="BK998" s="86"/>
      <c r="BL998" s="24"/>
      <c r="BM998" s="24"/>
      <c r="BN998" s="24"/>
      <c r="BO998" s="24"/>
      <c r="BP998" s="24"/>
      <c r="BQ998" s="126"/>
    </row>
    <row r="999" spans="1:69" ht="16.8" customHeight="1" x14ac:dyDescent="0.35">
      <c r="A999" s="15"/>
      <c r="B999" s="15"/>
      <c r="C999" s="15" t="s">
        <v>64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216322.93000000005</v>
      </c>
      <c r="AA999" s="15" t="s">
        <v>23</v>
      </c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 t="s">
        <v>23</v>
      </c>
      <c r="AR999" s="14"/>
      <c r="AS999" s="18"/>
      <c r="AT999" s="16">
        <v>0</v>
      </c>
      <c r="AU999" s="18">
        <f t="shared" si="326"/>
        <v>0</v>
      </c>
      <c r="AV999" s="15" t="s">
        <v>23</v>
      </c>
      <c r="AX999" s="14"/>
      <c r="AY999" s="18"/>
      <c r="AZ999" s="16">
        <v>0</v>
      </c>
      <c r="BA999" s="18">
        <f t="shared" si="327"/>
        <v>0</v>
      </c>
      <c r="BB999" s="15" t="s">
        <v>23</v>
      </c>
      <c r="BD999" s="14"/>
      <c r="BE999" s="18"/>
      <c r="BF999" s="16">
        <v>0</v>
      </c>
      <c r="BG999" s="18">
        <f t="shared" si="328"/>
        <v>0</v>
      </c>
      <c r="BH999" s="15" t="s">
        <v>23</v>
      </c>
      <c r="BJ999" s="86"/>
      <c r="BK999" s="86"/>
      <c r="BL999" s="24" t="s">
        <v>23</v>
      </c>
      <c r="BM999" s="24"/>
      <c r="BN999" s="24"/>
      <c r="BO999" s="24"/>
      <c r="BP999" s="24"/>
      <c r="BQ999" s="126"/>
    </row>
    <row r="1000" spans="1:69" ht="16.8" customHeight="1" x14ac:dyDescent="0.35">
      <c r="A1000" s="15"/>
      <c r="B1000" s="15"/>
      <c r="C1000" s="15" t="s">
        <v>51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65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216322.93000000005</v>
      </c>
      <c r="AA1000" s="15" t="s">
        <v>23</v>
      </c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 t="s">
        <v>23</v>
      </c>
      <c r="AR1000" s="14"/>
      <c r="AS1000" s="18"/>
      <c r="AT1000" s="16">
        <v>0</v>
      </c>
      <c r="AU1000" s="18">
        <f t="shared" si="326"/>
        <v>0</v>
      </c>
      <c r="AV1000" s="15" t="s">
        <v>23</v>
      </c>
      <c r="AX1000" s="14"/>
      <c r="AY1000" s="18"/>
      <c r="AZ1000" s="16">
        <v>0</v>
      </c>
      <c r="BA1000" s="18">
        <f t="shared" si="327"/>
        <v>0</v>
      </c>
      <c r="BB1000" s="15" t="s">
        <v>23</v>
      </c>
      <c r="BD1000" s="14"/>
      <c r="BE1000" s="18"/>
      <c r="BF1000" s="16">
        <v>0</v>
      </c>
      <c r="BG1000" s="18">
        <f t="shared" si="328"/>
        <v>0</v>
      </c>
      <c r="BH1000" s="15" t="s">
        <v>23</v>
      </c>
      <c r="BJ1000" s="86"/>
      <c r="BK1000" s="86"/>
      <c r="BL1000" s="24"/>
      <c r="BM1000" s="24"/>
      <c r="BN1000" s="24"/>
      <c r="BO1000" s="24"/>
      <c r="BP1000" s="24"/>
      <c r="BQ1000" s="126"/>
    </row>
    <row r="1001" spans="1:69" ht="16.8" customHeight="1" x14ac:dyDescent="0.35">
      <c r="A1001" s="15"/>
      <c r="B1001" s="15"/>
      <c r="C1001" s="28" t="s">
        <v>66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 t="s">
        <v>23</v>
      </c>
      <c r="L1001" s="16"/>
      <c r="M1001" s="16"/>
      <c r="N1001" s="16" t="s">
        <v>67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216322.93000000005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 t="s">
        <v>23</v>
      </c>
      <c r="AR1001" s="14"/>
      <c r="AS1001" s="18"/>
      <c r="AT1001" s="16"/>
      <c r="AU1001" s="18">
        <f t="shared" si="326"/>
        <v>0</v>
      </c>
      <c r="AV1001" s="15" t="s">
        <v>23</v>
      </c>
      <c r="AX1001" s="14"/>
      <c r="AY1001" s="18"/>
      <c r="AZ1001" s="16"/>
      <c r="BA1001" s="18">
        <f t="shared" si="327"/>
        <v>0</v>
      </c>
      <c r="BB1001" s="15" t="s">
        <v>23</v>
      </c>
      <c r="BD1001" s="14"/>
      <c r="BE1001" s="18"/>
      <c r="BF1001" s="16"/>
      <c r="BG1001" s="18">
        <f t="shared" si="328"/>
        <v>0</v>
      </c>
      <c r="BH1001" s="15" t="s">
        <v>23</v>
      </c>
      <c r="BJ1001" s="86"/>
      <c r="BK1001" s="86"/>
      <c r="BL1001" s="24"/>
      <c r="BM1001" s="24"/>
      <c r="BN1001" s="24"/>
      <c r="BO1001" s="24"/>
      <c r="BP1001" s="24"/>
      <c r="BQ1001" s="126"/>
    </row>
    <row r="1002" spans="1:69" ht="16.8" customHeight="1" x14ac:dyDescent="0.35">
      <c r="A1002" s="15"/>
      <c r="B1002" s="66"/>
      <c r="C1002" s="15" t="s">
        <v>149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353</v>
      </c>
      <c r="L1002" s="16"/>
      <c r="M1002" s="16">
        <v>129102.8</v>
      </c>
      <c r="N1002" s="16" t="s">
        <v>69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216322.93000000005</v>
      </c>
      <c r="AA1002" s="15" t="s">
        <v>23</v>
      </c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 t="s">
        <v>23</v>
      </c>
      <c r="AR1002" s="14"/>
      <c r="AS1002" s="18"/>
      <c r="AT1002" s="16">
        <v>0</v>
      </c>
      <c r="AU1002" s="18">
        <f t="shared" si="326"/>
        <v>0</v>
      </c>
      <c r="AV1002" s="15" t="s">
        <v>23</v>
      </c>
      <c r="AX1002" s="14"/>
      <c r="AY1002" s="18"/>
      <c r="AZ1002" s="16">
        <v>0</v>
      </c>
      <c r="BA1002" s="18">
        <f t="shared" si="327"/>
        <v>0</v>
      </c>
      <c r="BB1002" s="15" t="s">
        <v>23</v>
      </c>
      <c r="BD1002" s="14"/>
      <c r="BE1002" s="18"/>
      <c r="BF1002" s="16">
        <v>0</v>
      </c>
      <c r="BG1002" s="18">
        <f t="shared" si="328"/>
        <v>0</v>
      </c>
      <c r="BH1002" s="15" t="s">
        <v>23</v>
      </c>
      <c r="BJ1002" s="86"/>
      <c r="BK1002" s="86"/>
      <c r="BL1002" s="24"/>
      <c r="BM1002" s="24"/>
      <c r="BN1002" s="24"/>
      <c r="BO1002" s="24"/>
      <c r="BP1002" s="24"/>
      <c r="BQ1002" s="126"/>
    </row>
    <row r="1003" spans="1:69" ht="16.8" customHeight="1" x14ac:dyDescent="0.35">
      <c r="A1003" s="15"/>
      <c r="B1003" s="15"/>
      <c r="C1003" s="15" t="s">
        <v>151</v>
      </c>
      <c r="D1003" s="16"/>
      <c r="E1003" s="16">
        <v>0</v>
      </c>
      <c r="F1003" s="16"/>
      <c r="G1003" s="16">
        <v>0</v>
      </c>
      <c r="H1003" s="16"/>
      <c r="I1003" s="4"/>
      <c r="J1003" s="14" t="s">
        <v>23</v>
      </c>
      <c r="K1003" s="17" t="s">
        <v>152</v>
      </c>
      <c r="L1003" s="16"/>
      <c r="M1003" s="16">
        <v>87164.98</v>
      </c>
      <c r="N1003" s="16" t="s">
        <v>71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216322.93000000005</v>
      </c>
      <c r="AA1003" s="15" t="s">
        <v>23</v>
      </c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 t="s">
        <v>23</v>
      </c>
      <c r="AR1003" s="14"/>
      <c r="AS1003" s="18"/>
      <c r="AT1003" s="16">
        <v>0</v>
      </c>
      <c r="AU1003" s="18">
        <f t="shared" si="326"/>
        <v>0</v>
      </c>
      <c r="AV1003" s="15" t="s">
        <v>23</v>
      </c>
      <c r="AX1003" s="14"/>
      <c r="AY1003" s="18"/>
      <c r="AZ1003" s="16">
        <v>0</v>
      </c>
      <c r="BA1003" s="18">
        <f t="shared" si="327"/>
        <v>0</v>
      </c>
      <c r="BB1003" s="15" t="s">
        <v>23</v>
      </c>
      <c r="BD1003" s="14"/>
      <c r="BE1003" s="18"/>
      <c r="BF1003" s="16">
        <v>0</v>
      </c>
      <c r="BG1003" s="18">
        <f t="shared" si="328"/>
        <v>0</v>
      </c>
      <c r="BH1003" s="15" t="s">
        <v>23</v>
      </c>
      <c r="BJ1003" s="86"/>
      <c r="BK1003" s="86"/>
      <c r="BL1003" s="24"/>
      <c r="BM1003" s="24"/>
      <c r="BN1003" s="24"/>
      <c r="BO1003" s="24"/>
      <c r="BP1003" s="24"/>
      <c r="BQ1003" s="126"/>
    </row>
    <row r="1004" spans="1:69" ht="16.8" customHeight="1" x14ac:dyDescent="0.35">
      <c r="A1004" s="15"/>
      <c r="B1004" s="15"/>
      <c r="C1004" s="15" t="s">
        <v>153</v>
      </c>
      <c r="D1004" s="16" t="s">
        <v>23</v>
      </c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73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216322.93000000005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6"/>
    </row>
    <row r="1005" spans="1:69" ht="16.8" customHeight="1" x14ac:dyDescent="0.35">
      <c r="A1005" s="15"/>
      <c r="B1005" s="15"/>
      <c r="C1005" s="15" t="s">
        <v>154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75</v>
      </c>
      <c r="L1005" s="3">
        <f>SUM(L978:L1004)</f>
        <v>10406.209999999999</v>
      </c>
      <c r="M1005" s="3">
        <f>SUM(M978:M1004)</f>
        <v>217599</v>
      </c>
      <c r="N1005" s="16" t="s">
        <v>76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216322.93000000005</v>
      </c>
      <c r="AA1005" s="15" t="s">
        <v>23</v>
      </c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 t="s">
        <v>23</v>
      </c>
      <c r="AR1005" s="14"/>
      <c r="AS1005" s="18"/>
      <c r="AT1005" s="16">
        <v>0</v>
      </c>
      <c r="AU1005" s="18">
        <f t="shared" si="326"/>
        <v>0</v>
      </c>
      <c r="AV1005" s="15" t="s">
        <v>23</v>
      </c>
      <c r="AX1005" s="14"/>
      <c r="AY1005" s="18"/>
      <c r="AZ1005" s="16">
        <v>0</v>
      </c>
      <c r="BA1005" s="18">
        <f t="shared" si="327"/>
        <v>0</v>
      </c>
      <c r="BB1005" s="15" t="s">
        <v>23</v>
      </c>
      <c r="BD1005" s="14"/>
      <c r="BE1005" s="18"/>
      <c r="BF1005" s="16">
        <v>0</v>
      </c>
      <c r="BG1005" s="18">
        <f t="shared" si="328"/>
        <v>0</v>
      </c>
      <c r="BH1005" s="15" t="s">
        <v>23</v>
      </c>
      <c r="BJ1005" s="86"/>
      <c r="BK1005" s="86"/>
      <c r="BL1005" s="24"/>
      <c r="BM1005" s="24"/>
      <c r="BN1005" s="24"/>
      <c r="BO1005" s="24"/>
      <c r="BP1005" s="24"/>
      <c r="BQ1005" s="126"/>
    </row>
    <row r="1006" spans="1:69" ht="16.8" customHeight="1" x14ac:dyDescent="0.35">
      <c r="A1006" s="15"/>
      <c r="B1006" s="15"/>
      <c r="C1006" s="15" t="s">
        <v>77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33</v>
      </c>
      <c r="L1006" s="3">
        <f>L946</f>
        <v>674344.37999999989</v>
      </c>
      <c r="M1006" s="3">
        <f>M946</f>
        <v>438705.81999999989</v>
      </c>
      <c r="N1006" s="16" t="s">
        <v>78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216322.93000000005</v>
      </c>
      <c r="AA1006" s="15" t="s">
        <v>23</v>
      </c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 t="s">
        <v>23</v>
      </c>
      <c r="AR1006" s="14"/>
      <c r="AS1006" s="18"/>
      <c r="AT1006" s="16">
        <v>0</v>
      </c>
      <c r="AU1006" s="18">
        <f t="shared" si="326"/>
        <v>0</v>
      </c>
      <c r="AV1006" s="15" t="s">
        <v>23</v>
      </c>
      <c r="AX1006" s="14"/>
      <c r="AY1006" s="18"/>
      <c r="AZ1006" s="16">
        <v>0</v>
      </c>
      <c r="BA1006" s="18">
        <f t="shared" si="327"/>
        <v>0</v>
      </c>
      <c r="BB1006" s="15" t="s">
        <v>23</v>
      </c>
      <c r="BD1006" s="14"/>
      <c r="BE1006" s="18"/>
      <c r="BF1006" s="16">
        <v>0</v>
      </c>
      <c r="BG1006" s="18">
        <f t="shared" si="328"/>
        <v>0</v>
      </c>
      <c r="BH1006" s="15" t="s">
        <v>23</v>
      </c>
      <c r="BJ1006" s="86"/>
      <c r="BK1006" s="86"/>
      <c r="BL1006" s="24"/>
      <c r="BM1006" s="24"/>
      <c r="BN1006" s="24"/>
      <c r="BO1006" s="24"/>
      <c r="BP1006" s="24"/>
      <c r="BQ1006" s="126"/>
    </row>
    <row r="1007" spans="1:69" ht="16.8" customHeight="1" thickBot="1" x14ac:dyDescent="0.4">
      <c r="A1007" s="15"/>
      <c r="B1007" s="15"/>
      <c r="C1007" s="15" t="s">
        <v>79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80</v>
      </c>
      <c r="L1007" s="3">
        <f>L1005+L1006</f>
        <v>684750.58999999985</v>
      </c>
      <c r="M1007" s="3">
        <f>M1005+M1006</f>
        <v>656304.81999999983</v>
      </c>
      <c r="N1007" s="16" t="s">
        <v>81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216322.93000000005</v>
      </c>
      <c r="AA1007" s="15"/>
      <c r="AB1007" s="24"/>
      <c r="AC1007" s="15" t="s">
        <v>23</v>
      </c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6"/>
    </row>
    <row r="1008" spans="1:69" ht="16.8" customHeight="1" thickTop="1" thickBot="1" x14ac:dyDescent="0.4">
      <c r="A1008" s="15"/>
      <c r="B1008" s="15"/>
      <c r="C1008" s="15" t="s">
        <v>82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83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216322.93000000005</v>
      </c>
      <c r="AA1008" s="15" t="s">
        <v>23</v>
      </c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 t="s">
        <v>23</v>
      </c>
      <c r="AR1008" s="14"/>
      <c r="AS1008" s="18"/>
      <c r="AT1008" s="16">
        <v>0</v>
      </c>
      <c r="AU1008" s="18">
        <f t="shared" si="326"/>
        <v>0</v>
      </c>
      <c r="AV1008" s="15" t="s">
        <v>23</v>
      </c>
      <c r="AX1008" s="14"/>
      <c r="AY1008" s="18"/>
      <c r="AZ1008" s="16">
        <v>0</v>
      </c>
      <c r="BA1008" s="18">
        <f t="shared" si="327"/>
        <v>0</v>
      </c>
      <c r="BB1008" s="15" t="s">
        <v>23</v>
      </c>
      <c r="BD1008" s="14"/>
      <c r="BE1008" s="18"/>
      <c r="BF1008" s="16">
        <v>0</v>
      </c>
      <c r="BG1008" s="18">
        <f t="shared" si="328"/>
        <v>0</v>
      </c>
      <c r="BH1008" s="15" t="s">
        <v>23</v>
      </c>
      <c r="BJ1008" s="86"/>
      <c r="BK1008" s="86"/>
      <c r="BL1008" s="24"/>
      <c r="BM1008" s="24"/>
      <c r="BN1008" s="24"/>
      <c r="BO1008" s="24"/>
      <c r="BP1008" s="24"/>
      <c r="BQ1008" s="126"/>
    </row>
    <row r="1009" spans="1:69" ht="16.8" customHeight="1" thickTop="1" thickBot="1" x14ac:dyDescent="0.4">
      <c r="A1009" s="15"/>
      <c r="B1009" s="15"/>
      <c r="C1009" s="15" t="s">
        <v>84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85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216322.93000000005</v>
      </c>
      <c r="AA1009" s="15" t="s">
        <v>23</v>
      </c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 t="s">
        <v>23</v>
      </c>
      <c r="AR1009" s="14"/>
      <c r="AS1009" s="18"/>
      <c r="AT1009" s="16">
        <v>0</v>
      </c>
      <c r="AU1009" s="18">
        <f t="shared" si="326"/>
        <v>0</v>
      </c>
      <c r="AV1009" s="15" t="s">
        <v>23</v>
      </c>
      <c r="AX1009" s="14"/>
      <c r="AY1009" s="18"/>
      <c r="AZ1009" s="16">
        <v>0</v>
      </c>
      <c r="BA1009" s="18">
        <f t="shared" si="327"/>
        <v>0</v>
      </c>
      <c r="BB1009" s="15" t="s">
        <v>23</v>
      </c>
      <c r="BD1009" s="14"/>
      <c r="BE1009" s="18"/>
      <c r="BF1009" s="16">
        <v>0</v>
      </c>
      <c r="BG1009" s="18">
        <f t="shared" si="328"/>
        <v>0</v>
      </c>
      <c r="BH1009" s="15" t="s">
        <v>23</v>
      </c>
      <c r="BJ1009" s="86"/>
      <c r="BK1009" s="86"/>
      <c r="BL1009" s="24"/>
      <c r="BM1009" s="24"/>
      <c r="BN1009" s="24"/>
      <c r="BO1009" s="24"/>
      <c r="BP1009" s="24"/>
      <c r="BQ1009" s="126"/>
    </row>
    <row r="1010" spans="1:69" ht="16.8" customHeight="1" thickTop="1" x14ac:dyDescent="0.35">
      <c r="A1010" s="15"/>
      <c r="B1010" s="15"/>
      <c r="C1010" s="15" t="s">
        <v>86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87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216322.93000000005</v>
      </c>
      <c r="AA1010" s="15" t="s">
        <v>23</v>
      </c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 t="s">
        <v>23</v>
      </c>
      <c r="AR1010" s="14"/>
      <c r="AS1010" s="18"/>
      <c r="AT1010" s="16">
        <v>0</v>
      </c>
      <c r="AU1010" s="18">
        <f t="shared" si="326"/>
        <v>0</v>
      </c>
      <c r="AV1010" s="15" t="s">
        <v>23</v>
      </c>
      <c r="AX1010" s="14"/>
      <c r="AY1010" s="18"/>
      <c r="AZ1010" s="16">
        <v>0</v>
      </c>
      <c r="BA1010" s="18">
        <f t="shared" si="327"/>
        <v>0</v>
      </c>
      <c r="BB1010" s="15" t="s">
        <v>23</v>
      </c>
      <c r="BD1010" s="14"/>
      <c r="BE1010" s="18"/>
      <c r="BF1010" s="16">
        <v>0</v>
      </c>
      <c r="BG1010" s="18">
        <f t="shared" si="328"/>
        <v>0</v>
      </c>
      <c r="BH1010" s="15" t="s">
        <v>23</v>
      </c>
      <c r="BJ1010" s="86"/>
      <c r="BK1010" s="86"/>
      <c r="BL1010" s="24"/>
      <c r="BM1010" s="24"/>
      <c r="BN1010" s="24"/>
      <c r="BO1010" s="24"/>
      <c r="BP1010" s="24"/>
      <c r="BQ1010" s="126"/>
    </row>
    <row r="1011" spans="1:69" ht="16.8" customHeight="1" x14ac:dyDescent="0.35">
      <c r="A1011" s="15"/>
      <c r="B1011" s="15"/>
      <c r="C1011" s="15" t="s">
        <v>88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89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0">(X1011-Y1011)+Z1010</f>
        <v>216322.93000000005</v>
      </c>
      <c r="AA1011" s="15" t="s">
        <v>23</v>
      </c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 t="s">
        <v>23</v>
      </c>
      <c r="AR1011" s="14"/>
      <c r="AS1011" s="18"/>
      <c r="AT1011" s="16">
        <v>0</v>
      </c>
      <c r="AU1011" s="18">
        <f t="shared" ref="AU1011:AU1042" si="342">(AS1011-AT1011)+AU1010</f>
        <v>0</v>
      </c>
      <c r="AV1011" s="15" t="s">
        <v>23</v>
      </c>
      <c r="AX1011" s="14"/>
      <c r="AY1011" s="18"/>
      <c r="AZ1011" s="16">
        <v>0</v>
      </c>
      <c r="BA1011" s="18">
        <f t="shared" ref="BA1011:BA1042" si="343">(AY1011-AZ1011)+BA1010</f>
        <v>0</v>
      </c>
      <c r="BB1011" s="15" t="s">
        <v>23</v>
      </c>
      <c r="BD1011" s="14"/>
      <c r="BE1011" s="18"/>
      <c r="BF1011" s="16">
        <v>0</v>
      </c>
      <c r="BG1011" s="18">
        <f t="shared" ref="BG1011:BG1042" si="344">(BE1011-BF1011)+BG1010</f>
        <v>0</v>
      </c>
      <c r="BH1011" s="15" t="s">
        <v>23</v>
      </c>
      <c r="BJ1011" s="86"/>
      <c r="BK1011" s="86"/>
      <c r="BL1011" s="24"/>
      <c r="BM1011" s="24"/>
      <c r="BN1011" s="24"/>
      <c r="BO1011" s="24"/>
      <c r="BP1011" s="24"/>
      <c r="BQ1011" s="126"/>
    </row>
    <row r="1012" spans="1:69" ht="16.8" customHeight="1" x14ac:dyDescent="0.35">
      <c r="A1012" s="15"/>
      <c r="B1012" s="15"/>
      <c r="C1012" s="15" t="s">
        <v>354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91</v>
      </c>
      <c r="L1012" s="3">
        <f>T1035+Z1035+AO1035+AU1035</f>
        <v>74697.090000000011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216322.93000000005</v>
      </c>
      <c r="AA1012" s="15" t="s">
        <v>23</v>
      </c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 t="s">
        <v>23</v>
      </c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 t="s">
        <v>23</v>
      </c>
      <c r="AR1012" s="14"/>
      <c r="AS1012" s="18"/>
      <c r="AT1012" s="16">
        <v>0</v>
      </c>
      <c r="AU1012" s="18">
        <f t="shared" si="342"/>
        <v>0</v>
      </c>
      <c r="AV1012" s="15" t="s">
        <v>23</v>
      </c>
      <c r="AX1012" s="14"/>
      <c r="AY1012" s="18"/>
      <c r="AZ1012" s="16">
        <v>0</v>
      </c>
      <c r="BA1012" s="18">
        <f t="shared" si="343"/>
        <v>0</v>
      </c>
      <c r="BB1012" s="15" t="s">
        <v>23</v>
      </c>
      <c r="BD1012" s="14"/>
      <c r="BE1012" s="18"/>
      <c r="BF1012" s="16">
        <v>0</v>
      </c>
      <c r="BG1012" s="18">
        <f t="shared" si="344"/>
        <v>0</v>
      </c>
      <c r="BH1012" s="15" t="s">
        <v>23</v>
      </c>
      <c r="BJ1012" s="86"/>
      <c r="BK1012" s="86"/>
      <c r="BL1012" s="24"/>
      <c r="BM1012" s="24"/>
      <c r="BN1012" s="24"/>
      <c r="BO1012" s="24"/>
      <c r="BP1012" s="24"/>
      <c r="BQ1012" s="126"/>
    </row>
    <row r="1013" spans="1:69" ht="16.8" customHeight="1" x14ac:dyDescent="0.35">
      <c r="A1013" s="15"/>
      <c r="B1013" s="15"/>
      <c r="C1013" s="15" t="s">
        <v>92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93</v>
      </c>
      <c r="L1013" s="3"/>
      <c r="M1013" s="46" t="s">
        <v>94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216322.93000000005</v>
      </c>
      <c r="AA1013" s="15" t="s">
        <v>23</v>
      </c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 t="s">
        <v>23</v>
      </c>
      <c r="AR1013" s="14"/>
      <c r="AS1013" s="18"/>
      <c r="AT1013" s="16">
        <v>0</v>
      </c>
      <c r="AU1013" s="18">
        <f t="shared" si="342"/>
        <v>0</v>
      </c>
      <c r="AV1013" s="15" t="s">
        <v>23</v>
      </c>
      <c r="AX1013" s="14"/>
      <c r="AY1013" s="18"/>
      <c r="AZ1013" s="16">
        <v>0</v>
      </c>
      <c r="BA1013" s="18">
        <f t="shared" si="343"/>
        <v>0</v>
      </c>
      <c r="BB1013" s="15" t="s">
        <v>23</v>
      </c>
      <c r="BD1013" s="14"/>
      <c r="BE1013" s="18"/>
      <c r="BF1013" s="16">
        <v>0</v>
      </c>
      <c r="BG1013" s="18">
        <f t="shared" si="344"/>
        <v>0</v>
      </c>
      <c r="BH1013" s="15" t="s">
        <v>23</v>
      </c>
      <c r="BJ1013" s="86"/>
      <c r="BK1013" s="86"/>
      <c r="BL1013" s="24"/>
      <c r="BM1013" s="24"/>
      <c r="BN1013" s="24"/>
      <c r="BO1013" s="24"/>
      <c r="BP1013" s="24"/>
      <c r="BQ1013" s="126"/>
    </row>
    <row r="1014" spans="1:69" ht="16.8" customHeight="1" x14ac:dyDescent="0.35">
      <c r="A1014" s="15"/>
      <c r="B1014" s="15"/>
      <c r="C1014" s="15" t="s">
        <v>95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96</v>
      </c>
      <c r="L1014" s="50">
        <v>114.5</v>
      </c>
      <c r="M1014" s="16" t="s">
        <v>27</v>
      </c>
      <c r="N1014" s="16" t="s">
        <v>28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216322.93000000005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6"/>
    </row>
    <row r="1015" spans="1:69" ht="16.8" customHeight="1" x14ac:dyDescent="0.35">
      <c r="A1015" s="15"/>
      <c r="B1015" s="15"/>
      <c r="C1015" s="15" t="s">
        <v>97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215</v>
      </c>
      <c r="L1015" s="73">
        <v>204</v>
      </c>
      <c r="M1015" s="30" t="s">
        <v>355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216322.93000000005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6"/>
    </row>
    <row r="1016" spans="1:69" ht="16.8" customHeight="1" x14ac:dyDescent="0.35">
      <c r="A1016" s="15"/>
      <c r="B1016" s="15"/>
      <c r="C1016" s="15" t="s">
        <v>100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309</v>
      </c>
      <c r="L1016" s="16">
        <v>908</v>
      </c>
      <c r="M1016" s="16" t="s">
        <v>356</v>
      </c>
      <c r="N1016" s="16">
        <v>1045</v>
      </c>
      <c r="O1016" s="16"/>
      <c r="P1016" s="18" t="s">
        <v>23</v>
      </c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216322.93000000005</v>
      </c>
      <c r="AA1016" s="15" t="s">
        <v>23</v>
      </c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 t="s">
        <v>23</v>
      </c>
      <c r="AR1016" s="14"/>
      <c r="AS1016" s="18"/>
      <c r="AT1016" s="16">
        <v>0</v>
      </c>
      <c r="AU1016" s="18">
        <f t="shared" si="342"/>
        <v>0</v>
      </c>
      <c r="AV1016" s="15" t="s">
        <v>23</v>
      </c>
      <c r="AX1016" s="14"/>
      <c r="AY1016" s="18"/>
      <c r="AZ1016" s="16">
        <v>0</v>
      </c>
      <c r="BA1016" s="18">
        <f t="shared" si="343"/>
        <v>0</v>
      </c>
      <c r="BB1016" s="15" t="s">
        <v>23</v>
      </c>
      <c r="BD1016" s="14"/>
      <c r="BE1016" s="18"/>
      <c r="BF1016" s="16">
        <v>0</v>
      </c>
      <c r="BG1016" s="18">
        <f t="shared" si="344"/>
        <v>0</v>
      </c>
      <c r="BH1016" s="15" t="s">
        <v>23</v>
      </c>
      <c r="BJ1016" s="86"/>
      <c r="BK1016" s="86"/>
      <c r="BL1016" s="24"/>
      <c r="BM1016" s="24"/>
      <c r="BN1016" s="24"/>
      <c r="BO1016" s="24"/>
      <c r="BP1016" s="24"/>
      <c r="BQ1016" s="126"/>
    </row>
    <row r="1017" spans="1:69" ht="16.8" customHeight="1" x14ac:dyDescent="0.35">
      <c r="A1017" s="15"/>
      <c r="B1017" s="15"/>
      <c r="C1017" s="64" t="s">
        <v>157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327</v>
      </c>
      <c r="L1017" s="16">
        <v>0.01</v>
      </c>
      <c r="M1017" s="16" t="s">
        <v>328</v>
      </c>
      <c r="N1017" s="16">
        <v>1517.5</v>
      </c>
      <c r="O1017" s="16" t="s">
        <v>23</v>
      </c>
      <c r="P1017" s="18" t="s">
        <v>23</v>
      </c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216322.93000000005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6"/>
    </row>
    <row r="1018" spans="1:69" ht="16.8" customHeight="1" x14ac:dyDescent="0.35">
      <c r="A1018" s="15"/>
      <c r="B1018" s="15"/>
      <c r="C1018" s="15" t="s">
        <v>104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 t="s">
        <v>23</v>
      </c>
      <c r="L1018" s="16">
        <v>0</v>
      </c>
      <c r="M1018" s="16" t="s">
        <v>339</v>
      </c>
      <c r="N1018" s="16">
        <v>0</v>
      </c>
      <c r="O1018" s="16" t="s">
        <v>23</v>
      </c>
      <c r="P1018" s="18" t="s">
        <v>23</v>
      </c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195</v>
      </c>
      <c r="X1018" s="18">
        <v>0</v>
      </c>
      <c r="Y1018" s="16"/>
      <c r="Z1018" s="18">
        <f t="shared" si="340"/>
        <v>216322.93000000005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6"/>
    </row>
    <row r="1019" spans="1:69" ht="16.8" customHeight="1" x14ac:dyDescent="0.35">
      <c r="A1019" s="15"/>
      <c r="B1019" s="15"/>
      <c r="C1019" s="47" t="s">
        <v>158</v>
      </c>
      <c r="D1019" s="16"/>
      <c r="E1019" s="16"/>
      <c r="F1019" s="1">
        <v>0</v>
      </c>
      <c r="G1019" s="16">
        <v>0</v>
      </c>
      <c r="H1019" s="16"/>
      <c r="I1019" s="4" t="s">
        <v>23</v>
      </c>
      <c r="J1019" s="14"/>
      <c r="K1019" s="16" t="s">
        <v>330</v>
      </c>
      <c r="L1019" s="16">
        <v>1000</v>
      </c>
      <c r="M1019" s="50" t="s">
        <v>331</v>
      </c>
      <c r="N1019" s="50">
        <v>0</v>
      </c>
      <c r="O1019" s="16" t="s">
        <v>23</v>
      </c>
      <c r="P1019" s="18" t="s">
        <v>23</v>
      </c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216322.93000000005</v>
      </c>
      <c r="AA1019" s="15" t="s">
        <v>23</v>
      </c>
      <c r="AB1019" s="24"/>
      <c r="AC1019" s="64" t="s">
        <v>159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 t="s">
        <v>23</v>
      </c>
      <c r="AR1019" s="14"/>
      <c r="AS1019" s="18"/>
      <c r="AT1019" s="16">
        <v>0</v>
      </c>
      <c r="AU1019" s="18">
        <f t="shared" si="342"/>
        <v>0</v>
      </c>
      <c r="AV1019" s="15" t="s">
        <v>23</v>
      </c>
      <c r="AX1019" s="14"/>
      <c r="AY1019" s="18"/>
      <c r="AZ1019" s="16">
        <v>0</v>
      </c>
      <c r="BA1019" s="18">
        <f t="shared" si="343"/>
        <v>0</v>
      </c>
      <c r="BB1019" s="15" t="s">
        <v>23</v>
      </c>
      <c r="BD1019" s="14"/>
      <c r="BE1019" s="18"/>
      <c r="BF1019" s="16">
        <v>0</v>
      </c>
      <c r="BG1019" s="18">
        <f t="shared" si="344"/>
        <v>0</v>
      </c>
      <c r="BH1019" s="15" t="s">
        <v>23</v>
      </c>
      <c r="BJ1019" s="86"/>
      <c r="BK1019" s="86"/>
      <c r="BL1019" s="24"/>
      <c r="BM1019" s="24"/>
      <c r="BN1019" s="24"/>
      <c r="BO1019" s="24"/>
      <c r="BP1019" s="24"/>
      <c r="BQ1019" s="126"/>
    </row>
    <row r="1020" spans="1:69" ht="16.8" customHeight="1" x14ac:dyDescent="0.35">
      <c r="A1020" s="15"/>
      <c r="B1020" s="15"/>
      <c r="C1020" s="15" t="s">
        <v>108</v>
      </c>
      <c r="D1020" s="16"/>
      <c r="E1020" s="16"/>
      <c r="F1020" s="16"/>
      <c r="G1020" s="16">
        <v>0</v>
      </c>
      <c r="H1020" s="16"/>
      <c r="I1020" s="4" t="s">
        <v>23</v>
      </c>
      <c r="J1020" s="14"/>
      <c r="K1020" s="16" t="s">
        <v>340</v>
      </c>
      <c r="L1020" s="16">
        <v>454</v>
      </c>
      <c r="M1020" s="50" t="s">
        <v>357</v>
      </c>
      <c r="N1020" s="50">
        <v>0.1</v>
      </c>
      <c r="O1020" s="16" t="s">
        <v>23</v>
      </c>
      <c r="P1020" s="18" t="s">
        <v>23</v>
      </c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110</v>
      </c>
      <c r="W1020" s="14"/>
      <c r="X1020" s="18"/>
      <c r="Y1020" s="16">
        <v>0</v>
      </c>
      <c r="Z1020" s="18">
        <f t="shared" si="340"/>
        <v>216322.93000000005</v>
      </c>
      <c r="AA1020" s="15" t="s">
        <v>23</v>
      </c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 t="s">
        <v>23</v>
      </c>
      <c r="AR1020" s="14"/>
      <c r="AS1020" s="18">
        <v>0</v>
      </c>
      <c r="AT1020" s="16">
        <v>0</v>
      </c>
      <c r="AU1020" s="18">
        <f t="shared" si="342"/>
        <v>0</v>
      </c>
      <c r="AV1020" s="15" t="s">
        <v>23</v>
      </c>
      <c r="AX1020" s="14"/>
      <c r="AY1020" s="18">
        <v>0</v>
      </c>
      <c r="AZ1020" s="16">
        <v>0</v>
      </c>
      <c r="BA1020" s="18">
        <f t="shared" si="343"/>
        <v>0</v>
      </c>
      <c r="BB1020" s="15" t="s">
        <v>23</v>
      </c>
      <c r="BD1020" s="14"/>
      <c r="BE1020" s="18">
        <v>0</v>
      </c>
      <c r="BF1020" s="16">
        <v>0</v>
      </c>
      <c r="BG1020" s="18">
        <f t="shared" si="344"/>
        <v>0</v>
      </c>
      <c r="BH1020" s="15" t="s">
        <v>23</v>
      </c>
      <c r="BJ1020" s="86"/>
      <c r="BK1020" s="86"/>
      <c r="BL1020" s="24"/>
      <c r="BM1020" s="24"/>
      <c r="BN1020" s="24"/>
      <c r="BO1020" s="24"/>
      <c r="BP1020" s="24"/>
      <c r="BQ1020" s="126"/>
    </row>
    <row r="1021" spans="1:69" ht="16.8" customHeight="1" x14ac:dyDescent="0.35">
      <c r="A1021" s="15"/>
      <c r="B1021" s="15"/>
      <c r="C1021" s="15" t="s">
        <v>111</v>
      </c>
      <c r="D1021" s="16"/>
      <c r="E1021" s="16"/>
      <c r="F1021" s="16">
        <v>0</v>
      </c>
      <c r="G1021" s="16">
        <v>0</v>
      </c>
      <c r="H1021" s="16"/>
      <c r="I1021" s="4" t="s">
        <v>23</v>
      </c>
      <c r="J1021" s="14"/>
      <c r="K1021" s="50" t="s">
        <v>342</v>
      </c>
      <c r="L1021" s="50">
        <v>270.49</v>
      </c>
      <c r="M1021" s="16" t="s">
        <v>358</v>
      </c>
      <c r="N1021" s="16">
        <v>3270</v>
      </c>
      <c r="O1021" s="16"/>
      <c r="P1021" s="18" t="s">
        <v>23</v>
      </c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216322.93000000005</v>
      </c>
      <c r="AA1021" s="15" t="s">
        <v>23</v>
      </c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 t="s">
        <v>23</v>
      </c>
      <c r="AR1021" s="14"/>
      <c r="AS1021" s="18">
        <v>0</v>
      </c>
      <c r="AT1021" s="16">
        <v>0</v>
      </c>
      <c r="AU1021" s="18">
        <f t="shared" si="342"/>
        <v>0</v>
      </c>
      <c r="AV1021" s="15" t="s">
        <v>23</v>
      </c>
      <c r="AX1021" s="14"/>
      <c r="AY1021" s="18">
        <v>0</v>
      </c>
      <c r="AZ1021" s="16">
        <v>0</v>
      </c>
      <c r="BA1021" s="18">
        <f t="shared" si="343"/>
        <v>0</v>
      </c>
      <c r="BB1021" s="15" t="s">
        <v>23</v>
      </c>
      <c r="BD1021" s="14"/>
      <c r="BE1021" s="18">
        <v>0</v>
      </c>
      <c r="BF1021" s="16">
        <v>0</v>
      </c>
      <c r="BG1021" s="18">
        <f t="shared" si="344"/>
        <v>0</v>
      </c>
      <c r="BH1021" s="15" t="s">
        <v>23</v>
      </c>
      <c r="BJ1021" s="86"/>
      <c r="BK1021" s="86"/>
      <c r="BL1021" s="24"/>
      <c r="BM1021" s="24"/>
      <c r="BN1021" s="24"/>
      <c r="BO1021" s="24"/>
      <c r="BP1021" s="24"/>
      <c r="BQ1021" s="126"/>
    </row>
    <row r="1022" spans="1:69" ht="16.8" customHeight="1" x14ac:dyDescent="0.35">
      <c r="A1022" s="15"/>
      <c r="B1022" s="15"/>
      <c r="C1022" s="15" t="s">
        <v>113</v>
      </c>
      <c r="D1022" s="16"/>
      <c r="E1022" s="16"/>
      <c r="F1022" s="16">
        <v>0</v>
      </c>
      <c r="G1022" s="16">
        <v>0</v>
      </c>
      <c r="H1022" s="16"/>
      <c r="I1022" s="4" t="s">
        <v>23</v>
      </c>
      <c r="J1022" s="14"/>
      <c r="K1022" s="16" t="s">
        <v>343</v>
      </c>
      <c r="L1022" s="16">
        <v>511</v>
      </c>
      <c r="M1022" s="16" t="s">
        <v>359</v>
      </c>
      <c r="N1022" s="16">
        <v>712.5</v>
      </c>
      <c r="O1022" s="16"/>
      <c r="P1022" s="18" t="s">
        <v>23</v>
      </c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216322.93000000005</v>
      </c>
      <c r="AA1022" s="15" t="s">
        <v>23</v>
      </c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 t="s">
        <v>23</v>
      </c>
      <c r="AR1022" s="14"/>
      <c r="AS1022" s="18">
        <v>0</v>
      </c>
      <c r="AT1022" s="16"/>
      <c r="AU1022" s="18">
        <f t="shared" si="342"/>
        <v>0</v>
      </c>
      <c r="AV1022" s="15" t="s">
        <v>23</v>
      </c>
      <c r="AX1022" s="14"/>
      <c r="AY1022" s="18">
        <v>0</v>
      </c>
      <c r="AZ1022" s="16"/>
      <c r="BA1022" s="18">
        <f t="shared" si="343"/>
        <v>0</v>
      </c>
      <c r="BB1022" s="15" t="s">
        <v>23</v>
      </c>
      <c r="BD1022" s="14"/>
      <c r="BE1022" s="18">
        <v>0</v>
      </c>
      <c r="BF1022" s="16"/>
      <c r="BG1022" s="18">
        <f t="shared" si="344"/>
        <v>0</v>
      </c>
      <c r="BH1022" s="15" t="s">
        <v>23</v>
      </c>
      <c r="BJ1022" s="86"/>
      <c r="BK1022" s="86"/>
      <c r="BL1022" s="24"/>
      <c r="BM1022" s="24"/>
      <c r="BN1022" s="24"/>
      <c r="BO1022" s="24"/>
      <c r="BP1022" s="24"/>
      <c r="BQ1022" s="126"/>
    </row>
    <row r="1023" spans="1:69" ht="16.8" customHeight="1" x14ac:dyDescent="0.35">
      <c r="A1023" s="15" t="s">
        <v>23</v>
      </c>
      <c r="B1023" s="15"/>
      <c r="C1023" s="15" t="s">
        <v>360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345</v>
      </c>
      <c r="L1023" s="16">
        <v>1348.5</v>
      </c>
      <c r="M1023" s="16" t="s">
        <v>361</v>
      </c>
      <c r="N1023" s="16">
        <v>250.5</v>
      </c>
      <c r="O1023" s="16"/>
      <c r="P1023" s="18" t="s">
        <v>23</v>
      </c>
      <c r="Q1023" s="14"/>
      <c r="R1023" s="18">
        <v>0</v>
      </c>
      <c r="S1023" s="16">
        <v>0</v>
      </c>
      <c r="T1023" s="18">
        <f t="shared" si="339"/>
        <v>66559.619999999981</v>
      </c>
      <c r="U1023" s="15" t="s">
        <v>23</v>
      </c>
      <c r="W1023" s="14"/>
      <c r="X1023" s="18">
        <f>F1023</f>
        <v>424.99</v>
      </c>
      <c r="Y1023" s="16">
        <v>0</v>
      </c>
      <c r="Z1023" s="18">
        <f t="shared" si="340"/>
        <v>216747.92000000004</v>
      </c>
      <c r="AA1023" s="15" t="str">
        <f>C1023</f>
        <v>BONIFICO SOSPESO 19/1</v>
      </c>
      <c r="AB1023" s="24"/>
      <c r="AC1023" s="15" t="s">
        <v>23</v>
      </c>
      <c r="AD1023" s="25"/>
      <c r="AE1023" s="62" t="s">
        <v>23</v>
      </c>
      <c r="AF1023" s="63" t="s">
        <v>23</v>
      </c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 t="s">
        <v>23</v>
      </c>
      <c r="AR1023" s="14"/>
      <c r="AS1023" s="18">
        <v>0</v>
      </c>
      <c r="AT1023" s="16"/>
      <c r="AU1023" s="18">
        <f t="shared" si="342"/>
        <v>0</v>
      </c>
      <c r="AV1023" s="15" t="s">
        <v>23</v>
      </c>
      <c r="AX1023" s="14"/>
      <c r="AY1023" s="18">
        <v>0</v>
      </c>
      <c r="AZ1023" s="16"/>
      <c r="BA1023" s="18">
        <f t="shared" si="343"/>
        <v>0</v>
      </c>
      <c r="BB1023" s="15" t="s">
        <v>23</v>
      </c>
      <c r="BD1023" s="14"/>
      <c r="BE1023" s="18">
        <v>0</v>
      </c>
      <c r="BF1023" s="16"/>
      <c r="BG1023" s="18">
        <f t="shared" si="344"/>
        <v>0</v>
      </c>
      <c r="BH1023" s="15" t="s">
        <v>23</v>
      </c>
      <c r="BJ1023" s="86"/>
      <c r="BK1023" s="86"/>
      <c r="BL1023" s="24"/>
      <c r="BM1023" s="24"/>
      <c r="BN1023" s="24"/>
      <c r="BO1023" s="24"/>
      <c r="BP1023" s="24"/>
      <c r="BQ1023" s="126"/>
    </row>
    <row r="1024" spans="1:69" ht="16.8" customHeight="1" x14ac:dyDescent="0.35">
      <c r="A1024" s="15"/>
      <c r="B1024" s="15" t="s">
        <v>23</v>
      </c>
      <c r="C1024" s="15" t="s">
        <v>362</v>
      </c>
      <c r="D1024" s="16"/>
      <c r="E1024" s="16"/>
      <c r="F1024" s="16">
        <v>396.97</v>
      </c>
      <c r="G1024" s="16"/>
      <c r="H1024" s="16">
        <v>0</v>
      </c>
      <c r="I1024" s="4"/>
      <c r="J1024" s="14" t="s">
        <v>23</v>
      </c>
      <c r="K1024" s="3" t="s">
        <v>347</v>
      </c>
      <c r="L1024" s="16">
        <v>608.5</v>
      </c>
      <c r="M1024" s="16" t="s">
        <v>363</v>
      </c>
      <c r="N1024" s="16">
        <v>977</v>
      </c>
      <c r="O1024" s="16"/>
      <c r="P1024" s="18" t="s">
        <v>23</v>
      </c>
      <c r="Q1024" s="14"/>
      <c r="R1024" s="18">
        <v>0</v>
      </c>
      <c r="S1024" s="16">
        <v>0</v>
      </c>
      <c r="T1024" s="18">
        <f t="shared" si="339"/>
        <v>66559.619999999981</v>
      </c>
      <c r="U1024" s="15" t="s">
        <v>23</v>
      </c>
      <c r="W1024" s="14"/>
      <c r="X1024" s="18">
        <f>F1024</f>
        <v>396.97</v>
      </c>
      <c r="Y1024" s="16"/>
      <c r="Z1024" s="18">
        <f t="shared" si="340"/>
        <v>217144.89000000004</v>
      </c>
      <c r="AA1024" s="15" t="s">
        <v>23</v>
      </c>
      <c r="AB1024" s="24"/>
      <c r="AC1024" s="15" t="s">
        <v>23</v>
      </c>
      <c r="AD1024" s="25"/>
      <c r="AE1024" s="62" t="s">
        <v>23</v>
      </c>
      <c r="AF1024" s="63" t="s">
        <v>23</v>
      </c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 t="s">
        <v>23</v>
      </c>
      <c r="AR1024" s="14"/>
      <c r="AS1024" s="18">
        <v>0</v>
      </c>
      <c r="AT1024" s="16"/>
      <c r="AU1024" s="18">
        <f t="shared" si="342"/>
        <v>0</v>
      </c>
      <c r="AV1024" s="15" t="s">
        <v>23</v>
      </c>
      <c r="AX1024" s="14"/>
      <c r="AY1024" s="18">
        <v>0</v>
      </c>
      <c r="AZ1024" s="16"/>
      <c r="BA1024" s="18">
        <f t="shared" si="343"/>
        <v>0</v>
      </c>
      <c r="BB1024" s="15" t="s">
        <v>23</v>
      </c>
      <c r="BD1024" s="14"/>
      <c r="BE1024" s="18">
        <v>0</v>
      </c>
      <c r="BF1024" s="16"/>
      <c r="BG1024" s="18">
        <f t="shared" si="344"/>
        <v>0</v>
      </c>
      <c r="BH1024" s="15" t="s">
        <v>23</v>
      </c>
      <c r="BJ1024" s="86"/>
      <c r="BK1024" s="86"/>
      <c r="BL1024" s="24"/>
      <c r="BM1024" s="24"/>
      <c r="BN1024" s="24"/>
      <c r="BO1024" s="24"/>
      <c r="BP1024" s="24"/>
      <c r="BQ1024" s="126"/>
    </row>
    <row r="1025" spans="1:69" ht="16.8" customHeight="1" x14ac:dyDescent="0.35">
      <c r="A1025" s="15" t="s">
        <v>23</v>
      </c>
      <c r="B1025" s="15"/>
      <c r="C1025" s="15" t="s">
        <v>115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323</v>
      </c>
      <c r="L1025" s="16">
        <v>309.5</v>
      </c>
      <c r="M1025" s="30" t="s">
        <v>364</v>
      </c>
      <c r="N1025" s="16">
        <v>472</v>
      </c>
      <c r="O1025" s="16"/>
      <c r="P1025" s="18" t="s">
        <v>23</v>
      </c>
      <c r="Q1025" s="14"/>
      <c r="R1025" s="18">
        <v>0</v>
      </c>
      <c r="S1025" s="16">
        <v>0</v>
      </c>
      <c r="T1025" s="18">
        <f t="shared" si="339"/>
        <v>66559.619999999981</v>
      </c>
      <c r="U1025" s="15" t="s">
        <v>23</v>
      </c>
      <c r="W1025" s="14"/>
      <c r="X1025" s="18">
        <f>F1025</f>
        <v>0</v>
      </c>
      <c r="Y1025" s="16"/>
      <c r="Z1025" s="18">
        <f t="shared" si="340"/>
        <v>217144.89000000004</v>
      </c>
      <c r="AA1025" s="15" t="s">
        <v>23</v>
      </c>
      <c r="AB1025" s="24"/>
      <c r="AC1025" s="15" t="s">
        <v>23</v>
      </c>
      <c r="AD1025" s="25"/>
      <c r="AE1025" s="62" t="s">
        <v>23</v>
      </c>
      <c r="AF1025" s="63" t="s">
        <v>23</v>
      </c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 t="s">
        <v>23</v>
      </c>
      <c r="AR1025" s="14"/>
      <c r="AS1025" s="18">
        <v>0</v>
      </c>
      <c r="AT1025" s="16"/>
      <c r="AU1025" s="18">
        <f t="shared" si="342"/>
        <v>0</v>
      </c>
      <c r="AV1025" s="15" t="s">
        <v>23</v>
      </c>
      <c r="AX1025" s="14"/>
      <c r="AY1025" s="18">
        <v>0</v>
      </c>
      <c r="AZ1025" s="16"/>
      <c r="BA1025" s="18">
        <f t="shared" si="343"/>
        <v>0</v>
      </c>
      <c r="BB1025" s="15" t="s">
        <v>23</v>
      </c>
      <c r="BD1025" s="14"/>
      <c r="BE1025" s="18">
        <v>0</v>
      </c>
      <c r="BF1025" s="16"/>
      <c r="BG1025" s="18">
        <f t="shared" si="344"/>
        <v>0</v>
      </c>
      <c r="BH1025" s="15" t="s">
        <v>23</v>
      </c>
      <c r="BJ1025" s="86"/>
      <c r="BK1025" s="86"/>
      <c r="BL1025" s="24"/>
      <c r="BM1025" s="24"/>
      <c r="BN1025" s="24"/>
      <c r="BO1025" s="24"/>
      <c r="BP1025" s="24"/>
      <c r="BQ1025" s="126"/>
    </row>
    <row r="1026" spans="1:69" ht="16.8" customHeight="1" x14ac:dyDescent="0.35">
      <c r="A1026" s="15"/>
      <c r="B1026" s="15"/>
      <c r="C1026" s="15" t="s">
        <v>115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69</v>
      </c>
      <c r="L1026" s="51">
        <f>AI1035</f>
        <v>0</v>
      </c>
      <c r="M1026" s="3" t="s">
        <v>23</v>
      </c>
      <c r="N1026" s="16">
        <v>0</v>
      </c>
      <c r="O1026" s="16"/>
      <c r="P1026" s="18" t="s">
        <v>23</v>
      </c>
      <c r="Q1026" s="14"/>
      <c r="R1026" s="18">
        <v>0</v>
      </c>
      <c r="S1026" s="16">
        <v>0</v>
      </c>
      <c r="T1026" s="18">
        <f t="shared" si="339"/>
        <v>66559.619999999981</v>
      </c>
      <c r="U1026" s="15" t="s">
        <v>23</v>
      </c>
      <c r="W1026" s="14"/>
      <c r="X1026" s="18">
        <f>F1026</f>
        <v>0</v>
      </c>
      <c r="Y1026" s="16">
        <v>0</v>
      </c>
      <c r="Z1026" s="18">
        <f t="shared" si="340"/>
        <v>217144.89000000004</v>
      </c>
      <c r="AA1026" s="15" t="str">
        <f>C1026</f>
        <v>VERSAMENTO</v>
      </c>
      <c r="AB1026" s="24"/>
      <c r="AC1026" s="15" t="s">
        <v>23</v>
      </c>
      <c r="AD1026" s="25"/>
      <c r="AE1026" s="62" t="s">
        <v>23</v>
      </c>
      <c r="AF1026" s="63" t="s">
        <v>23</v>
      </c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 t="s">
        <v>23</v>
      </c>
      <c r="AR1026" s="14"/>
      <c r="AS1026" s="18">
        <v>0</v>
      </c>
      <c r="AT1026" s="16"/>
      <c r="AU1026" s="18">
        <f t="shared" si="342"/>
        <v>0</v>
      </c>
      <c r="AV1026" s="15" t="s">
        <v>23</v>
      </c>
      <c r="AX1026" s="14"/>
      <c r="AY1026" s="18">
        <v>0</v>
      </c>
      <c r="AZ1026" s="16"/>
      <c r="BA1026" s="18">
        <f t="shared" si="343"/>
        <v>0</v>
      </c>
      <c r="BB1026" s="15" t="s">
        <v>23</v>
      </c>
      <c r="BD1026" s="14"/>
      <c r="BE1026" s="18">
        <v>0</v>
      </c>
      <c r="BF1026" s="16"/>
      <c r="BG1026" s="18">
        <f t="shared" si="344"/>
        <v>0</v>
      </c>
      <c r="BH1026" s="15" t="s">
        <v>23</v>
      </c>
      <c r="BJ1026" s="86"/>
      <c r="BK1026" s="86"/>
      <c r="BL1026" s="24"/>
      <c r="BM1026" s="24"/>
      <c r="BN1026" s="24"/>
      <c r="BO1026" s="24"/>
      <c r="BP1026" s="24"/>
      <c r="BQ1026" s="126"/>
    </row>
    <row r="1027" spans="1:69" ht="16.8" customHeight="1" x14ac:dyDescent="0.35">
      <c r="A1027" s="15"/>
      <c r="B1027" s="15"/>
      <c r="C1027" s="68" t="s">
        <v>115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119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 t="s">
        <v>23</v>
      </c>
      <c r="W1027" s="14"/>
      <c r="X1027" s="18">
        <v>0</v>
      </c>
      <c r="Y1027" s="16"/>
      <c r="Z1027" s="18">
        <f t="shared" si="340"/>
        <v>217144.89000000004</v>
      </c>
      <c r="AA1027" s="15" t="str">
        <f>C1027</f>
        <v>VERSAMENTO</v>
      </c>
      <c r="AB1027" s="24"/>
      <c r="AC1027" s="15" t="s">
        <v>23</v>
      </c>
      <c r="AD1027" s="25"/>
      <c r="AE1027" s="62" t="s">
        <v>23</v>
      </c>
      <c r="AF1027" s="63" t="s">
        <v>23</v>
      </c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 t="s">
        <v>23</v>
      </c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 t="s">
        <v>23</v>
      </c>
      <c r="BD1027" s="14"/>
      <c r="BE1027" s="18">
        <v>0</v>
      </c>
      <c r="BF1027" s="16"/>
      <c r="BG1027" s="18">
        <f t="shared" si="344"/>
        <v>0</v>
      </c>
      <c r="BH1027" s="15" t="s">
        <v>23</v>
      </c>
      <c r="BJ1027" s="86"/>
      <c r="BK1027" s="86"/>
      <c r="BL1027" s="24"/>
      <c r="BM1027" s="24"/>
      <c r="BN1027" s="24"/>
      <c r="BO1027" s="24"/>
      <c r="BP1027" s="24"/>
      <c r="BQ1027" s="126"/>
    </row>
    <row r="1028" spans="1:69" ht="16.8" customHeight="1" x14ac:dyDescent="0.35">
      <c r="A1028" s="15"/>
      <c r="B1028" s="15"/>
      <c r="C1028" s="15" t="s">
        <v>178</v>
      </c>
      <c r="D1028" s="16"/>
      <c r="E1028" s="16"/>
      <c r="F1028" s="16">
        <f>'BONIFICI GENERALI '!B778+'BONIFICI CATTOLICA'!B778+'BONIFICI TUTELA'!B466</f>
        <v>7260.36</v>
      </c>
      <c r="G1028" s="85">
        <f>F1018</f>
        <v>0</v>
      </c>
      <c r="H1028" s="16"/>
      <c r="I1028" s="4"/>
      <c r="J1028" s="14"/>
      <c r="K1028" s="17" t="s">
        <v>94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 t="s">
        <v>23</v>
      </c>
      <c r="W1028" s="14"/>
      <c r="X1028" s="18">
        <f>F1028</f>
        <v>7260.36</v>
      </c>
      <c r="Y1028" s="16">
        <f>G1028</f>
        <v>0</v>
      </c>
      <c r="Z1028" s="18">
        <f t="shared" si="340"/>
        <v>224405.25000000003</v>
      </c>
      <c r="AA1028" s="15" t="str">
        <f>C1028</f>
        <v>BONIFICI</v>
      </c>
      <c r="AB1028" s="24"/>
      <c r="AC1028" s="15" t="s">
        <v>23</v>
      </c>
      <c r="AD1028" s="25"/>
      <c r="AE1028" s="62" t="s">
        <v>23</v>
      </c>
      <c r="AF1028" s="63" t="s">
        <v>23</v>
      </c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 t="s">
        <v>23</v>
      </c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 t="s">
        <v>23</v>
      </c>
      <c r="BD1028" s="14"/>
      <c r="BE1028" s="18">
        <v>0</v>
      </c>
      <c r="BF1028" s="16"/>
      <c r="BG1028" s="18">
        <f t="shared" si="344"/>
        <v>0</v>
      </c>
      <c r="BH1028" s="15" t="s">
        <v>23</v>
      </c>
      <c r="BJ1028" s="86"/>
      <c r="BK1028" s="86"/>
      <c r="BL1028" s="24"/>
      <c r="BM1028" s="24"/>
      <c r="BN1028" s="24"/>
      <c r="BO1028" s="24"/>
      <c r="BP1028" s="24"/>
      <c r="BQ1028" s="126"/>
    </row>
    <row r="1029" spans="1:69" ht="16.8" customHeight="1" x14ac:dyDescent="0.35">
      <c r="A1029" s="15"/>
      <c r="B1029" s="15"/>
      <c r="C1029" s="47" t="s">
        <v>120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 t="s">
        <v>23</v>
      </c>
      <c r="N1029" s="3" t="s">
        <v>23</v>
      </c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224405.25000000003</v>
      </c>
      <c r="AA1029" s="15" t="str">
        <f>C1029</f>
        <v>PREL .PROVVIGIONI MATURATE</v>
      </c>
      <c r="AB1029" s="24"/>
      <c r="AC1029" s="15" t="s">
        <v>166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 t="s">
        <v>23</v>
      </c>
      <c r="AR1029" s="14"/>
      <c r="AS1029" s="18"/>
      <c r="AT1029" s="25">
        <v>0</v>
      </c>
      <c r="AU1029" s="18">
        <f t="shared" si="342"/>
        <v>0</v>
      </c>
      <c r="AV1029" s="15" t="s">
        <v>23</v>
      </c>
      <c r="AX1029" s="14"/>
      <c r="AY1029" s="18"/>
      <c r="AZ1029" s="25">
        <v>0</v>
      </c>
      <c r="BA1029" s="18">
        <f t="shared" si="343"/>
        <v>0</v>
      </c>
      <c r="BB1029" s="15" t="s">
        <v>23</v>
      </c>
      <c r="BD1029" s="14"/>
      <c r="BE1029" s="18"/>
      <c r="BF1029" s="25">
        <v>0</v>
      </c>
      <c r="BG1029" s="18">
        <f t="shared" si="344"/>
        <v>0</v>
      </c>
      <c r="BH1029" s="15" t="s">
        <v>23</v>
      </c>
      <c r="BJ1029" s="86"/>
      <c r="BK1029" s="86"/>
      <c r="BL1029" s="24"/>
      <c r="BM1029" s="24"/>
      <c r="BN1029" s="24"/>
      <c r="BO1029" s="24"/>
      <c r="BP1029" s="24"/>
      <c r="BQ1029" s="126"/>
    </row>
    <row r="1030" spans="1:69" ht="16.8" customHeight="1" x14ac:dyDescent="0.35">
      <c r="A1030" s="15"/>
      <c r="B1030" s="15"/>
      <c r="C1030" s="15" t="s">
        <v>121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 t="s">
        <v>23</v>
      </c>
      <c r="N1030" s="16" t="s">
        <v>23</v>
      </c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224405.25000000003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6"/>
    </row>
    <row r="1031" spans="1:69" ht="16.8" customHeight="1" x14ac:dyDescent="0.35">
      <c r="A1031" s="15" t="s">
        <v>23</v>
      </c>
      <c r="B1031" s="15"/>
      <c r="C1031" s="15" t="s">
        <v>122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224405.25000000003</v>
      </c>
      <c r="AA1031" s="15" t="s">
        <v>23</v>
      </c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 t="s">
        <v>23</v>
      </c>
      <c r="AR1031" s="14"/>
      <c r="AS1031" s="18"/>
      <c r="AT1031" s="16">
        <v>0</v>
      </c>
      <c r="AU1031" s="18">
        <f t="shared" si="342"/>
        <v>0</v>
      </c>
      <c r="AV1031" s="15" t="s">
        <v>23</v>
      </c>
      <c r="AX1031" s="14"/>
      <c r="AY1031" s="18"/>
      <c r="AZ1031" s="16">
        <v>0</v>
      </c>
      <c r="BA1031" s="18">
        <f t="shared" si="343"/>
        <v>0</v>
      </c>
      <c r="BB1031" s="15" t="s">
        <v>23</v>
      </c>
      <c r="BD1031" s="14"/>
      <c r="BE1031" s="18"/>
      <c r="BF1031" s="16">
        <v>0</v>
      </c>
      <c r="BG1031" s="18">
        <f t="shared" si="344"/>
        <v>0</v>
      </c>
      <c r="BH1031" s="15" t="s">
        <v>23</v>
      </c>
      <c r="BJ1031" s="86"/>
      <c r="BK1031" s="86"/>
      <c r="BL1031" s="24"/>
      <c r="BM1031" s="24"/>
      <c r="BN1031" s="24"/>
      <c r="BO1031" s="24"/>
      <c r="BP1031" s="24"/>
      <c r="BQ1031" s="126"/>
    </row>
    <row r="1032" spans="1:69" ht="16.8" customHeight="1" x14ac:dyDescent="0.35">
      <c r="A1032" s="15"/>
      <c r="B1032" s="15"/>
      <c r="C1032" s="15" t="s">
        <v>23</v>
      </c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123</v>
      </c>
      <c r="L1032" s="3">
        <f>SUM(L1012:L1026)+N1011+L1028+L1029</f>
        <v>102086.89000000001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 t="s">
        <v>23</v>
      </c>
      <c r="W1032" s="14"/>
      <c r="X1032" s="18">
        <v>0</v>
      </c>
      <c r="Y1032" s="16">
        <v>0</v>
      </c>
      <c r="Z1032" s="18">
        <f t="shared" si="340"/>
        <v>224405.25000000003</v>
      </c>
      <c r="AA1032" s="15" t="s">
        <v>23</v>
      </c>
      <c r="AB1032" s="24"/>
      <c r="AC1032" s="15" t="str">
        <f>C1032</f>
        <v/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119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 t="s">
        <v>23</v>
      </c>
      <c r="AR1032" s="14"/>
      <c r="AS1032" s="18"/>
      <c r="AT1032" s="16">
        <v>0</v>
      </c>
      <c r="AU1032" s="18">
        <f t="shared" si="342"/>
        <v>0</v>
      </c>
      <c r="AV1032" s="16" t="s">
        <v>23</v>
      </c>
      <c r="AX1032" s="14"/>
      <c r="AY1032" s="18"/>
      <c r="AZ1032" s="16">
        <v>0</v>
      </c>
      <c r="BA1032" s="18">
        <f t="shared" si="343"/>
        <v>0</v>
      </c>
      <c r="BB1032" s="15" t="s">
        <v>23</v>
      </c>
      <c r="BD1032" s="14"/>
      <c r="BE1032" s="18"/>
      <c r="BF1032" s="16">
        <v>0</v>
      </c>
      <c r="BG1032" s="18">
        <f t="shared" si="344"/>
        <v>0</v>
      </c>
      <c r="BH1032" s="15" t="s">
        <v>23</v>
      </c>
      <c r="BJ1032" s="86"/>
      <c r="BK1032" s="86"/>
      <c r="BL1032" s="24"/>
      <c r="BM1032" s="24"/>
      <c r="BN1032" s="24"/>
      <c r="BO1032" s="24"/>
      <c r="BP1032" s="24"/>
      <c r="BQ1032" s="126"/>
    </row>
    <row r="1033" spans="1:69" ht="16.8" customHeight="1" x14ac:dyDescent="0.35">
      <c r="A1033" s="15"/>
      <c r="B1033" s="15"/>
      <c r="C1033" s="64" t="s">
        <v>150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 t="s">
        <v>23</v>
      </c>
      <c r="K1033" s="6" t="s">
        <v>124</v>
      </c>
      <c r="L1033" s="3">
        <f>L1032-M1032</f>
        <v>28445.770000000019</v>
      </c>
      <c r="M1033" s="16"/>
      <c r="N1033" s="16"/>
      <c r="O1033" s="16" t="s">
        <v>23</v>
      </c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95302.450000000026</v>
      </c>
      <c r="AA1033" s="15" t="str">
        <f>C1033</f>
        <v>BONIFICO CATTOLICA</v>
      </c>
      <c r="AB1033" s="24"/>
      <c r="AC1033" s="71" t="s">
        <v>199</v>
      </c>
      <c r="AD1033" s="65"/>
      <c r="AE1033" s="65">
        <v>0</v>
      </c>
      <c r="AF1033" s="63">
        <f>SUM(AF985:AF1032)</f>
        <v>52129.3</v>
      </c>
      <c r="AG1033" s="25"/>
      <c r="AH1033" s="24" t="s">
        <v>125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 t="s">
        <v>23</v>
      </c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6"/>
    </row>
    <row r="1034" spans="1:69" ht="16.8" customHeight="1" x14ac:dyDescent="0.35">
      <c r="A1034" s="15"/>
      <c r="B1034" s="15"/>
      <c r="C1034" s="64" t="s">
        <v>152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36</v>
      </c>
      <c r="L1034" s="55">
        <f>D1035+E1035+A1035+B1035+B982</f>
        <v>27918.799999999992</v>
      </c>
      <c r="M1034" s="16"/>
      <c r="N1034" s="16"/>
      <c r="O1034" s="56" t="s">
        <v>23</v>
      </c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8137.4700000000303</v>
      </c>
      <c r="AA1034" s="15" t="str">
        <f>C1034</f>
        <v>BONIFICO GENERALI</v>
      </c>
      <c r="AB1034" s="24"/>
      <c r="AC1034" s="71" t="s">
        <v>170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6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127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128</v>
      </c>
      <c r="L1035" s="3">
        <f>L1033-L1034</f>
        <v>526.97000000002663</v>
      </c>
      <c r="M1035" s="27" t="s">
        <v>171</v>
      </c>
      <c r="N1035" s="27">
        <f>O1035-L1034</f>
        <v>3.5100000000384171</v>
      </c>
      <c r="O1035" s="44">
        <f>Z1035+AU1035+N1011+SUM(L1014:L1025)+SUM(N1015:N1025)+L1029-D981-D984-D980+E982</f>
        <v>27922.31000000003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8137.4700000000303</v>
      </c>
      <c r="AA1035" s="57"/>
      <c r="AB1035" s="60"/>
      <c r="AC1035" s="60" t="s">
        <v>129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172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200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6" spans="1:69" ht="16.8" customHeight="1" x14ac:dyDescent="0.25">
      <c r="A1036" s="7" t="s">
        <v>23</v>
      </c>
    </row>
    <row r="1037" spans="1:69" ht="16.8" customHeight="1" x14ac:dyDescent="0.25">
      <c r="A1037" s="50" t="s">
        <v>23</v>
      </c>
    </row>
    <row r="1038" spans="1:69" ht="16.8" customHeight="1" x14ac:dyDescent="0.35">
      <c r="A1038" s="2"/>
      <c r="B1038" s="2" t="s">
        <v>23</v>
      </c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4" t="s">
        <v>25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V1038" s="7" t="s">
        <v>23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130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173</v>
      </c>
      <c r="BK1038" s="21" t="s">
        <v>0</v>
      </c>
      <c r="BL1038" s="8" t="s">
        <v>35</v>
      </c>
      <c r="BM1038" s="8" t="s">
        <v>0</v>
      </c>
      <c r="BN1038" s="8" t="s">
        <v>41</v>
      </c>
      <c r="BO1038" s="8" t="s">
        <v>174</v>
      </c>
      <c r="BP1038" s="8" t="s">
        <v>0</v>
      </c>
      <c r="BQ1038" s="9" t="s">
        <v>175</v>
      </c>
    </row>
    <row r="1039" spans="1:69" ht="16.8" customHeight="1" x14ac:dyDescent="0.35">
      <c r="A1039" s="14">
        <v>45315</v>
      </c>
      <c r="B1039" s="15" t="s">
        <v>176</v>
      </c>
      <c r="C1039" s="15" t="s">
        <v>177</v>
      </c>
      <c r="D1039" s="16">
        <v>5306.04</v>
      </c>
      <c r="E1039" s="16">
        <v>0</v>
      </c>
      <c r="F1039" s="16"/>
      <c r="G1039" s="16"/>
      <c r="H1039" s="105"/>
      <c r="I1039" s="4"/>
      <c r="J1039" s="14">
        <f>A1039</f>
        <v>45315</v>
      </c>
      <c r="K1039" s="17" t="s">
        <v>25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 t="e">
        <f>D1042+D1045+D1043-E1043-E1042+O978</f>
        <v>#VALUE!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8137.4700000000303</v>
      </c>
      <c r="AA1039" s="15"/>
      <c r="AB1039" s="19">
        <f>A1039</f>
        <v>45315</v>
      </c>
      <c r="AC1039" s="12" t="s">
        <v>26</v>
      </c>
      <c r="AD1039" s="11">
        <f>N1039</f>
        <v>1317.8899999999999</v>
      </c>
      <c r="AE1039" s="11"/>
      <c r="AF1039" s="20"/>
      <c r="AG1039" s="20"/>
      <c r="AH1039" s="21" t="s">
        <v>27</v>
      </c>
      <c r="AI1039" s="22" t="s">
        <v>28</v>
      </c>
      <c r="AJ1039" s="23" t="s">
        <v>29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178</v>
      </c>
      <c r="BM1039" s="88">
        <f>BK1039</f>
        <v>45315</v>
      </c>
      <c r="BN1039" s="24" t="s">
        <v>178</v>
      </c>
      <c r="BO1039" s="24"/>
      <c r="BP1039" s="88">
        <f>BK1039</f>
        <v>45315</v>
      </c>
      <c r="BQ1039" s="126"/>
    </row>
    <row r="1040" spans="1:69" ht="16.8" customHeight="1" x14ac:dyDescent="0.35">
      <c r="A1040" s="15"/>
      <c r="B1040" s="15"/>
      <c r="C1040" s="15" t="s">
        <v>179</v>
      </c>
      <c r="D1040" s="16">
        <v>0</v>
      </c>
      <c r="E1040" s="16"/>
      <c r="F1040" s="16"/>
      <c r="G1040" s="16"/>
      <c r="H1040" s="105" t="s">
        <v>35</v>
      </c>
      <c r="I1040" s="4"/>
      <c r="J1040" s="14"/>
      <c r="K1040" s="17" t="s">
        <v>31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8137.4700000000303</v>
      </c>
      <c r="AA1040" s="15"/>
      <c r="AB1040" s="24"/>
      <c r="AC1040" s="24" t="s">
        <v>32</v>
      </c>
      <c r="AD1040" s="25"/>
      <c r="AE1040" s="25"/>
      <c r="AF1040" s="25"/>
      <c r="AG1040" s="25"/>
      <c r="AH1040" s="12" t="s">
        <v>33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 t="s">
        <v>23</v>
      </c>
      <c r="BL1040" s="24">
        <v>0</v>
      </c>
      <c r="BM1040" s="91" t="s">
        <v>23</v>
      </c>
      <c r="BN1040" s="24">
        <v>0</v>
      </c>
      <c r="BO1040" s="24">
        <v>0</v>
      </c>
      <c r="BP1040" s="91" t="s">
        <v>23</v>
      </c>
      <c r="BQ1040" s="126"/>
    </row>
    <row r="1041" spans="1:69" ht="16.8" customHeight="1" x14ac:dyDescent="0.35">
      <c r="A1041" s="15"/>
      <c r="B1041" s="15"/>
      <c r="C1041" s="15" t="s">
        <v>180</v>
      </c>
      <c r="D1041" s="16">
        <v>7042.5</v>
      </c>
      <c r="E1041" s="16">
        <v>1370.5</v>
      </c>
      <c r="F1041" s="16" t="s">
        <v>23</v>
      </c>
      <c r="G1041" s="16"/>
      <c r="H1041" s="105">
        <f>D1042+H980</f>
        <v>1278.42</v>
      </c>
      <c r="I1041" s="4"/>
      <c r="J1041" s="14"/>
      <c r="K1041" s="17" t="s">
        <v>36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8137.4700000000303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 t="s">
        <v>23</v>
      </c>
      <c r="BL1041" s="24">
        <v>0</v>
      </c>
      <c r="BM1041" s="91" t="s">
        <v>23</v>
      </c>
      <c r="BN1041" s="24">
        <v>0</v>
      </c>
      <c r="BO1041" s="24">
        <v>0</v>
      </c>
      <c r="BP1041" s="91" t="s">
        <v>23</v>
      </c>
      <c r="BQ1041" s="126"/>
    </row>
    <row r="1042" spans="1:69" ht="16.8" customHeight="1" x14ac:dyDescent="0.35">
      <c r="A1042" s="15"/>
      <c r="B1042" s="15">
        <v>1387</v>
      </c>
      <c r="C1042" s="15" t="s">
        <v>181</v>
      </c>
      <c r="D1042" s="16">
        <v>462.86</v>
      </c>
      <c r="E1042" s="16"/>
      <c r="F1042" s="16"/>
      <c r="G1042" s="16"/>
      <c r="H1042" s="105" t="s">
        <v>41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8137.4700000000303</v>
      </c>
      <c r="AA1042" s="15"/>
      <c r="AB1042" s="24"/>
      <c r="AC1042" s="24"/>
      <c r="AD1042" s="25"/>
      <c r="AE1042" s="25"/>
      <c r="AF1042" s="25"/>
      <c r="AG1042" s="25"/>
      <c r="AH1042" s="17" t="s">
        <v>23</v>
      </c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 t="s">
        <v>23</v>
      </c>
      <c r="BL1042" s="24">
        <v>0</v>
      </c>
      <c r="BM1042" s="91" t="s">
        <v>23</v>
      </c>
      <c r="BN1042" s="24">
        <v>0</v>
      </c>
      <c r="BO1042" s="24">
        <v>0</v>
      </c>
      <c r="BP1042" s="91" t="s">
        <v>23</v>
      </c>
      <c r="BQ1042" s="126"/>
    </row>
    <row r="1043" spans="1:69" ht="16.8" customHeight="1" x14ac:dyDescent="0.35">
      <c r="A1043" s="15"/>
      <c r="B1043" s="16">
        <f>B1042+B982</f>
        <v>2198.27</v>
      </c>
      <c r="C1043" s="15" t="s">
        <v>182</v>
      </c>
      <c r="D1043" s="16">
        <v>855.03</v>
      </c>
      <c r="E1043" s="16">
        <v>0</v>
      </c>
      <c r="F1043" s="16"/>
      <c r="G1043" s="16"/>
      <c r="H1043" s="105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8137.4700000000303</v>
      </c>
      <c r="AA1043" s="15"/>
      <c r="AB1043" s="24"/>
      <c r="AC1043" s="17" t="s">
        <v>23</v>
      </c>
      <c r="AD1043" s="25"/>
      <c r="AE1043" s="25" t="s">
        <v>23</v>
      </c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 t="s">
        <v>23</v>
      </c>
      <c r="BL1043" s="24">
        <v>0</v>
      </c>
      <c r="BM1043" s="91" t="s">
        <v>23</v>
      </c>
      <c r="BN1043" s="24">
        <v>0</v>
      </c>
      <c r="BO1043" s="24"/>
      <c r="BP1043" s="24"/>
      <c r="BQ1043" s="126"/>
    </row>
    <row r="1044" spans="1:69" ht="16.8" customHeight="1" x14ac:dyDescent="0.35">
      <c r="A1044" s="15"/>
      <c r="B1044" s="15"/>
      <c r="C1044" s="15" t="s">
        <v>183</v>
      </c>
      <c r="D1044" s="16">
        <v>0</v>
      </c>
      <c r="E1044" s="16">
        <v>0</v>
      </c>
      <c r="F1044" s="16"/>
      <c r="G1044" s="16"/>
      <c r="H1044" s="105" t="s">
        <v>45</v>
      </c>
      <c r="I1044" s="77" t="s">
        <v>184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8137.4700000000303</v>
      </c>
      <c r="AA1044" s="15"/>
      <c r="AB1044" s="24"/>
      <c r="AC1044" s="17" t="s">
        <v>23</v>
      </c>
      <c r="AD1044" s="25"/>
      <c r="AE1044" s="25" t="s">
        <v>23</v>
      </c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 t="s">
        <v>23</v>
      </c>
      <c r="BL1044" s="24">
        <v>0</v>
      </c>
      <c r="BM1044" s="91" t="s">
        <v>23</v>
      </c>
      <c r="BN1044" s="24">
        <v>0</v>
      </c>
      <c r="BO1044" s="24"/>
      <c r="BP1044" s="24"/>
      <c r="BQ1044" s="126"/>
    </row>
    <row r="1045" spans="1:69" ht="16.8" customHeight="1" x14ac:dyDescent="0.35">
      <c r="A1045" s="15"/>
      <c r="B1045" s="15" t="s">
        <v>43</v>
      </c>
      <c r="C1045" s="15" t="s">
        <v>185</v>
      </c>
      <c r="D1045" s="16">
        <v>0</v>
      </c>
      <c r="E1045" s="16"/>
      <c r="F1045" s="16"/>
      <c r="G1045" s="16"/>
      <c r="H1045" s="105">
        <f>D1045+H984</f>
        <v>23.73</v>
      </c>
      <c r="I1045" s="78">
        <f>D1042+D1043-E1043+D1045</f>
        <v>1317.8899999999999</v>
      </c>
      <c r="J1045" s="14"/>
      <c r="K1045" s="15" t="s">
        <v>46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8137.4700000000303</v>
      </c>
      <c r="AA1045" s="15"/>
      <c r="AB1045" s="24"/>
      <c r="AC1045" s="17" t="s">
        <v>23</v>
      </c>
      <c r="AD1045" s="25"/>
      <c r="AE1045" s="25" t="s">
        <v>23</v>
      </c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 t="s">
        <v>23</v>
      </c>
      <c r="BL1045" s="24">
        <v>0</v>
      </c>
      <c r="BM1045" s="91" t="s">
        <v>23</v>
      </c>
      <c r="BN1045" s="24">
        <v>0</v>
      </c>
      <c r="BO1045" s="24"/>
      <c r="BP1045" s="24"/>
      <c r="BQ1045" s="126"/>
    </row>
    <row r="1046" spans="1:69" ht="16.8" customHeight="1" x14ac:dyDescent="0.35">
      <c r="A1046" s="15"/>
      <c r="B1046" s="15"/>
      <c r="C1046" s="15" t="s">
        <v>186</v>
      </c>
      <c r="D1046" s="16">
        <v>0</v>
      </c>
      <c r="E1046" s="16"/>
      <c r="F1046" s="16"/>
      <c r="G1046" s="16">
        <v>0</v>
      </c>
      <c r="H1046" s="105" t="s">
        <v>50</v>
      </c>
      <c r="I1046" s="4"/>
      <c r="J1046" s="14"/>
      <c r="K1046" s="15" t="s">
        <v>48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8137.4700000000303</v>
      </c>
      <c r="AA1046" s="15" t="s">
        <v>23</v>
      </c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 t="s">
        <v>23</v>
      </c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 t="s">
        <v>23</v>
      </c>
      <c r="AR1046" s="14"/>
      <c r="AS1046" s="18"/>
      <c r="AT1046" s="16">
        <v>0</v>
      </c>
      <c r="AU1046" s="18">
        <f t="shared" si="348"/>
        <v>0</v>
      </c>
      <c r="AV1046" s="15" t="s">
        <v>23</v>
      </c>
      <c r="AX1046" s="14"/>
      <c r="AY1046" s="18"/>
      <c r="AZ1046" s="16">
        <v>0</v>
      </c>
      <c r="BA1046" s="18">
        <f t="shared" si="349"/>
        <v>0</v>
      </c>
      <c r="BB1046" s="15" t="s">
        <v>23</v>
      </c>
      <c r="BD1046" s="14"/>
      <c r="BE1046" s="18"/>
      <c r="BF1046" s="16">
        <v>0</v>
      </c>
      <c r="BG1046" s="18">
        <f t="shared" si="350"/>
        <v>0</v>
      </c>
      <c r="BH1046" s="15" t="s">
        <v>23</v>
      </c>
      <c r="BJ1046" s="86">
        <v>0</v>
      </c>
      <c r="BK1046" s="90" t="s">
        <v>23</v>
      </c>
      <c r="BL1046" s="24">
        <v>0</v>
      </c>
      <c r="BM1046" s="91" t="s">
        <v>23</v>
      </c>
      <c r="BN1046" s="24">
        <v>0</v>
      </c>
      <c r="BO1046" s="24"/>
      <c r="BP1046" s="24"/>
      <c r="BQ1046" s="126"/>
    </row>
    <row r="1047" spans="1:69" ht="16.8" customHeight="1" x14ac:dyDescent="0.35">
      <c r="A1047" s="15"/>
      <c r="B1047" s="15"/>
      <c r="C1047" s="15" t="s">
        <v>187</v>
      </c>
      <c r="D1047" s="16"/>
      <c r="E1047" s="16"/>
      <c r="F1047" s="16"/>
      <c r="G1047" s="16">
        <v>0</v>
      </c>
      <c r="H1047" s="105">
        <f>D1046+H986</f>
        <v>1486.6</v>
      </c>
      <c r="I1047" s="4"/>
      <c r="J1047" s="14"/>
      <c r="K1047" s="15" t="s">
        <v>51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8137.4700000000303</v>
      </c>
      <c r="AA1047" s="15" t="s">
        <v>23</v>
      </c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 t="s">
        <v>23</v>
      </c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 t="s">
        <v>23</v>
      </c>
      <c r="AR1047" s="14"/>
      <c r="AS1047" s="18">
        <v>0</v>
      </c>
      <c r="AT1047" s="16">
        <v>0</v>
      </c>
      <c r="AU1047" s="18">
        <f t="shared" si="348"/>
        <v>0</v>
      </c>
      <c r="AV1047" s="15" t="s">
        <v>23</v>
      </c>
      <c r="AX1047" s="14"/>
      <c r="AY1047" s="18">
        <v>0</v>
      </c>
      <c r="AZ1047" s="16">
        <v>0</v>
      </c>
      <c r="BA1047" s="18">
        <f t="shared" si="349"/>
        <v>0</v>
      </c>
      <c r="BB1047" s="15" t="s">
        <v>23</v>
      </c>
      <c r="BD1047" s="14"/>
      <c r="BE1047" s="18">
        <v>0</v>
      </c>
      <c r="BF1047" s="16">
        <v>0</v>
      </c>
      <c r="BG1047" s="18">
        <f t="shared" si="350"/>
        <v>0</v>
      </c>
      <c r="BH1047" s="15" t="s">
        <v>23</v>
      </c>
      <c r="BJ1047" s="86">
        <v>0</v>
      </c>
      <c r="BK1047" s="90" t="s">
        <v>23</v>
      </c>
      <c r="BL1047" s="24">
        <v>0</v>
      </c>
      <c r="BM1047" s="91" t="s">
        <v>23</v>
      </c>
      <c r="BN1047" s="24">
        <v>0</v>
      </c>
      <c r="BO1047" s="24"/>
      <c r="BP1047" s="24"/>
      <c r="BQ1047" s="126"/>
    </row>
    <row r="1048" spans="1:69" ht="16.8" customHeight="1" x14ac:dyDescent="0.35">
      <c r="A1048" s="15"/>
      <c r="B1048" s="15"/>
      <c r="C1048" s="15" t="s">
        <v>188</v>
      </c>
      <c r="D1048" s="16"/>
      <c r="E1048" s="16"/>
      <c r="F1048" s="16"/>
      <c r="G1048" s="16">
        <v>0</v>
      </c>
      <c r="H1048" s="105" t="s">
        <v>23</v>
      </c>
      <c r="I1048" s="4"/>
      <c r="J1048" s="14"/>
      <c r="K1048" s="15" t="s">
        <v>53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8137.4700000000303</v>
      </c>
      <c r="AA1048" s="15" t="s">
        <v>23</v>
      </c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 t="s">
        <v>23</v>
      </c>
      <c r="AR1048" s="14"/>
      <c r="AS1048" s="18"/>
      <c r="AT1048" s="16">
        <v>0</v>
      </c>
      <c r="AU1048" s="18">
        <f t="shared" si="348"/>
        <v>0</v>
      </c>
      <c r="AV1048" s="15" t="s">
        <v>23</v>
      </c>
      <c r="AX1048" s="14"/>
      <c r="AY1048" s="18"/>
      <c r="AZ1048" s="16">
        <v>0</v>
      </c>
      <c r="BA1048" s="18">
        <f t="shared" si="349"/>
        <v>0</v>
      </c>
      <c r="BB1048" s="15" t="s">
        <v>23</v>
      </c>
      <c r="BD1048" s="14"/>
      <c r="BE1048" s="18"/>
      <c r="BF1048" s="16">
        <v>0</v>
      </c>
      <c r="BG1048" s="18">
        <f t="shared" si="350"/>
        <v>0</v>
      </c>
      <c r="BH1048" s="15" t="s">
        <v>23</v>
      </c>
      <c r="BJ1048" s="86">
        <v>0</v>
      </c>
      <c r="BK1048" s="90" t="s">
        <v>23</v>
      </c>
      <c r="BL1048" s="24">
        <v>0</v>
      </c>
      <c r="BM1048" s="24"/>
      <c r="BN1048" s="24"/>
      <c r="BO1048" s="24"/>
      <c r="BP1048" s="24"/>
      <c r="BQ1048" s="126"/>
    </row>
    <row r="1049" spans="1:69" ht="16.8" customHeight="1" x14ac:dyDescent="0.35">
      <c r="A1049" s="15"/>
      <c r="B1049" s="15"/>
      <c r="C1049" s="15" t="s">
        <v>189</v>
      </c>
      <c r="D1049" s="16"/>
      <c r="E1049" s="16"/>
      <c r="F1049" s="16"/>
      <c r="G1049" s="16">
        <v>0</v>
      </c>
      <c r="H1049" s="105" t="s">
        <v>23</v>
      </c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8137.4700000000303</v>
      </c>
      <c r="AA1049" s="15" t="s">
        <v>23</v>
      </c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 t="s">
        <v>23</v>
      </c>
      <c r="AR1049" s="14"/>
      <c r="AS1049" s="18"/>
      <c r="AT1049" s="16">
        <v>0</v>
      </c>
      <c r="AU1049" s="18">
        <f t="shared" si="348"/>
        <v>0</v>
      </c>
      <c r="AV1049" s="15" t="s">
        <v>23</v>
      </c>
      <c r="AX1049" s="14"/>
      <c r="AY1049" s="18"/>
      <c r="AZ1049" s="16">
        <v>0</v>
      </c>
      <c r="BA1049" s="18">
        <f t="shared" si="349"/>
        <v>0</v>
      </c>
      <c r="BB1049" s="15" t="s">
        <v>23</v>
      </c>
      <c r="BD1049" s="14"/>
      <c r="BE1049" s="18"/>
      <c r="BF1049" s="16">
        <v>0</v>
      </c>
      <c r="BG1049" s="18">
        <f t="shared" si="350"/>
        <v>0</v>
      </c>
      <c r="BH1049" s="15" t="s">
        <v>23</v>
      </c>
      <c r="BJ1049" s="86">
        <v>0</v>
      </c>
      <c r="BK1049" s="90" t="s">
        <v>23</v>
      </c>
      <c r="BL1049" s="24" t="s">
        <v>23</v>
      </c>
      <c r="BM1049" s="24"/>
      <c r="BN1049" s="24"/>
      <c r="BO1049" s="24"/>
      <c r="BP1049" s="24"/>
      <c r="BQ1049" s="126"/>
    </row>
    <row r="1050" spans="1:69" ht="16.8" customHeight="1" x14ac:dyDescent="0.35">
      <c r="A1050" s="15"/>
      <c r="B1050" s="15"/>
      <c r="C1050" s="15" t="s">
        <v>190</v>
      </c>
      <c r="D1050" s="16"/>
      <c r="E1050" s="16"/>
      <c r="F1050" s="16"/>
      <c r="G1050" s="16">
        <v>0</v>
      </c>
      <c r="H1050" s="16" t="s">
        <v>23</v>
      </c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8137.4700000000303</v>
      </c>
      <c r="AA1050" s="15" t="s">
        <v>23</v>
      </c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 t="s">
        <v>23</v>
      </c>
      <c r="AR1050" s="14"/>
      <c r="AS1050" s="18"/>
      <c r="AT1050" s="16">
        <v>0</v>
      </c>
      <c r="AU1050" s="18">
        <f t="shared" si="348"/>
        <v>0</v>
      </c>
      <c r="AV1050" s="15" t="s">
        <v>23</v>
      </c>
      <c r="AX1050" s="14"/>
      <c r="AY1050" s="18"/>
      <c r="AZ1050" s="16">
        <v>0</v>
      </c>
      <c r="BA1050" s="18">
        <f t="shared" si="349"/>
        <v>0</v>
      </c>
      <c r="BB1050" s="15" t="s">
        <v>23</v>
      </c>
      <c r="BD1050" s="14"/>
      <c r="BE1050" s="18"/>
      <c r="BF1050" s="16">
        <v>0</v>
      </c>
      <c r="BG1050" s="18">
        <f t="shared" si="350"/>
        <v>0</v>
      </c>
      <c r="BH1050" s="15" t="s">
        <v>23</v>
      </c>
      <c r="BJ1050" s="86">
        <v>0</v>
      </c>
      <c r="BK1050" s="90" t="s">
        <v>23</v>
      </c>
      <c r="BL1050" s="24"/>
      <c r="BM1050" s="24"/>
      <c r="BN1050" s="24"/>
      <c r="BO1050" s="24"/>
      <c r="BP1050" s="24"/>
      <c r="BQ1050" s="126"/>
    </row>
    <row r="1051" spans="1:69" ht="16.8" customHeight="1" x14ac:dyDescent="0.35">
      <c r="A1051" s="15"/>
      <c r="B1051" s="15"/>
      <c r="C1051" s="15" t="s">
        <v>56</v>
      </c>
      <c r="D1051" s="16">
        <f>SUM(G1043:G1050)+E1046+E1047+E1048+E1049+E1050</f>
        <v>0</v>
      </c>
      <c r="E1051" s="16"/>
      <c r="F1051" s="16"/>
      <c r="G1051" s="16"/>
      <c r="H1051" s="16" t="s">
        <v>23</v>
      </c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 t="s">
        <v>23</v>
      </c>
      <c r="W1051" s="14"/>
      <c r="X1051" s="18"/>
      <c r="Y1051" s="16">
        <v>0</v>
      </c>
      <c r="Z1051" s="18">
        <f t="shared" si="346"/>
        <v>8137.4700000000303</v>
      </c>
      <c r="AA1051" s="15" t="s">
        <v>23</v>
      </c>
      <c r="AB1051" s="24"/>
      <c r="AC1051" s="15" t="s">
        <v>23</v>
      </c>
      <c r="AD1051" s="25"/>
      <c r="AE1051" s="62" t="s">
        <v>23</v>
      </c>
      <c r="AF1051" s="63" t="s">
        <v>23</v>
      </c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 t="s">
        <v>23</v>
      </c>
      <c r="AR1051" s="14"/>
      <c r="AS1051" s="18"/>
      <c r="AT1051" s="16">
        <v>0</v>
      </c>
      <c r="AU1051" s="18">
        <f t="shared" si="348"/>
        <v>0</v>
      </c>
      <c r="AV1051" s="15" t="s">
        <v>23</v>
      </c>
      <c r="AX1051" s="14"/>
      <c r="AY1051" s="18"/>
      <c r="AZ1051" s="16">
        <v>0</v>
      </c>
      <c r="BA1051" s="18">
        <f t="shared" si="349"/>
        <v>0</v>
      </c>
      <c r="BB1051" s="15" t="s">
        <v>23</v>
      </c>
      <c r="BD1051" s="14"/>
      <c r="BE1051" s="18"/>
      <c r="BF1051" s="16">
        <v>0</v>
      </c>
      <c r="BG1051" s="18">
        <f t="shared" si="350"/>
        <v>0</v>
      </c>
      <c r="BH1051" s="15" t="s">
        <v>23</v>
      </c>
      <c r="BJ1051" s="86">
        <v>0</v>
      </c>
      <c r="BK1051" s="90" t="s">
        <v>23</v>
      </c>
      <c r="BL1051" s="24" t="s">
        <v>23</v>
      </c>
      <c r="BM1051" s="24"/>
      <c r="BN1051" s="24"/>
      <c r="BO1051" s="24"/>
      <c r="BP1051" s="24"/>
      <c r="BQ1051" s="126"/>
    </row>
    <row r="1052" spans="1:69" ht="16.8" customHeight="1" x14ac:dyDescent="0.35">
      <c r="A1052" s="15"/>
      <c r="B1052" s="15"/>
      <c r="C1052" s="15" t="s">
        <v>57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191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 t="s">
        <v>23</v>
      </c>
      <c r="W1052" s="14"/>
      <c r="X1052" s="18"/>
      <c r="Y1052" s="16">
        <v>0</v>
      </c>
      <c r="Z1052" s="18">
        <f t="shared" si="346"/>
        <v>8137.4700000000303</v>
      </c>
      <c r="AA1052" s="15" t="str">
        <f>C1052</f>
        <v>Sinistro</v>
      </c>
      <c r="AB1052" s="24"/>
      <c r="AC1052" s="15" t="s">
        <v>23</v>
      </c>
      <c r="AD1052" s="25"/>
      <c r="AE1052" s="62" t="s">
        <v>23</v>
      </c>
      <c r="AF1052" s="63" t="s">
        <v>23</v>
      </c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 t="s">
        <v>23</v>
      </c>
      <c r="AR1052" s="14"/>
      <c r="AS1052" s="18"/>
      <c r="AT1052" s="16">
        <v>0</v>
      </c>
      <c r="AU1052" s="18">
        <f t="shared" si="348"/>
        <v>0</v>
      </c>
      <c r="AV1052" s="15" t="s">
        <v>23</v>
      </c>
      <c r="AX1052" s="14"/>
      <c r="AY1052" s="18"/>
      <c r="AZ1052" s="16">
        <v>0</v>
      </c>
      <c r="BA1052" s="18">
        <f t="shared" si="349"/>
        <v>0</v>
      </c>
      <c r="BB1052" s="15" t="s">
        <v>23</v>
      </c>
      <c r="BD1052" s="14"/>
      <c r="BE1052" s="18"/>
      <c r="BF1052" s="16">
        <v>0</v>
      </c>
      <c r="BG1052" s="18">
        <f t="shared" si="350"/>
        <v>0</v>
      </c>
      <c r="BH1052" s="15" t="s">
        <v>23</v>
      </c>
      <c r="BJ1052" s="86">
        <v>0</v>
      </c>
      <c r="BK1052" s="90" t="s">
        <v>23</v>
      </c>
      <c r="BL1052" s="24"/>
      <c r="BM1052" s="24"/>
      <c r="BN1052" s="24"/>
      <c r="BO1052" s="24"/>
      <c r="BP1052" s="24"/>
      <c r="BQ1052" s="126"/>
    </row>
    <row r="1053" spans="1:69" ht="16.8" customHeight="1" x14ac:dyDescent="0.35">
      <c r="A1053" s="15"/>
      <c r="B1053" s="15"/>
      <c r="C1053" s="15" t="s">
        <v>58</v>
      </c>
      <c r="D1053" s="16">
        <f>E1052+G1052</f>
        <v>0</v>
      </c>
      <c r="E1053" s="16"/>
      <c r="F1053" s="16"/>
      <c r="G1053" s="16"/>
      <c r="H1053" s="16" t="s">
        <v>23</v>
      </c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 t="s">
        <v>23</v>
      </c>
      <c r="W1053" s="14"/>
      <c r="X1053" s="18"/>
      <c r="Y1053" s="16">
        <v>0</v>
      </c>
      <c r="Z1053" s="18">
        <f t="shared" si="346"/>
        <v>8137.4700000000303</v>
      </c>
      <c r="AA1053" s="15" t="s">
        <v>23</v>
      </c>
      <c r="AB1053" s="24"/>
      <c r="AC1053" s="64" t="s">
        <v>146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 t="s">
        <v>23</v>
      </c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 t="s">
        <v>23</v>
      </c>
      <c r="AR1053" s="14"/>
      <c r="AS1053" s="18"/>
      <c r="AT1053" s="16">
        <v>0</v>
      </c>
      <c r="AU1053" s="18">
        <f t="shared" si="348"/>
        <v>0</v>
      </c>
      <c r="AV1053" s="15" t="s">
        <v>23</v>
      </c>
      <c r="AX1053" s="14"/>
      <c r="AY1053" s="18"/>
      <c r="AZ1053" s="16">
        <v>0</v>
      </c>
      <c r="BA1053" s="18">
        <f t="shared" si="349"/>
        <v>0</v>
      </c>
      <c r="BB1053" s="15" t="s">
        <v>23</v>
      </c>
      <c r="BD1053" s="14"/>
      <c r="BE1053" s="18"/>
      <c r="BF1053" s="16">
        <v>0</v>
      </c>
      <c r="BG1053" s="18">
        <f t="shared" si="350"/>
        <v>0</v>
      </c>
      <c r="BH1053" s="15" t="s">
        <v>23</v>
      </c>
      <c r="BJ1053" s="86"/>
      <c r="BK1053" s="86"/>
      <c r="BL1053" s="24" t="s">
        <v>23</v>
      </c>
      <c r="BM1053" s="24"/>
      <c r="BN1053" s="24"/>
      <c r="BO1053" s="24"/>
      <c r="BP1053" s="24"/>
      <c r="BQ1053" s="126"/>
    </row>
    <row r="1054" spans="1:69" ht="16.8" customHeight="1" x14ac:dyDescent="0.35">
      <c r="A1054" s="15"/>
      <c r="B1054" s="15"/>
      <c r="C1054" s="15" t="s">
        <v>59</v>
      </c>
      <c r="D1054" s="16" t="s">
        <v>23</v>
      </c>
      <c r="E1054" s="16"/>
      <c r="F1054" s="16"/>
      <c r="G1054" s="16">
        <v>0</v>
      </c>
      <c r="H1054" s="16" t="s">
        <v>23</v>
      </c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8137.4700000000303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 t="s">
        <v>23</v>
      </c>
      <c r="BM1054" s="24"/>
      <c r="BN1054" s="24"/>
      <c r="BO1054" s="24"/>
      <c r="BP1054" s="24"/>
      <c r="BQ1054" s="126"/>
    </row>
    <row r="1055" spans="1:69" ht="16.8" customHeight="1" x14ac:dyDescent="0.35">
      <c r="A1055" s="15"/>
      <c r="B1055" s="15"/>
      <c r="C1055" s="15" t="s">
        <v>147</v>
      </c>
      <c r="D1055" s="16"/>
      <c r="E1055" s="16"/>
      <c r="F1055" s="16"/>
      <c r="G1055" s="16">
        <v>0</v>
      </c>
      <c r="H1055" s="16" t="s">
        <v>23</v>
      </c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8137.4700000000303</v>
      </c>
      <c r="AA1055" s="15" t="s">
        <v>23</v>
      </c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 t="s">
        <v>23</v>
      </c>
      <c r="AR1055" s="14"/>
      <c r="AS1055" s="18"/>
      <c r="AT1055" s="16">
        <v>0</v>
      </c>
      <c r="AU1055" s="18">
        <f t="shared" si="348"/>
        <v>0</v>
      </c>
      <c r="AV1055" s="15" t="s">
        <v>23</v>
      </c>
      <c r="AX1055" s="14"/>
      <c r="AY1055" s="18"/>
      <c r="AZ1055" s="16">
        <v>0</v>
      </c>
      <c r="BA1055" s="18">
        <f t="shared" si="349"/>
        <v>0</v>
      </c>
      <c r="BB1055" s="15" t="s">
        <v>23</v>
      </c>
      <c r="BD1055" s="14"/>
      <c r="BE1055" s="18"/>
      <c r="BF1055" s="16">
        <v>0</v>
      </c>
      <c r="BG1055" s="18">
        <f t="shared" si="350"/>
        <v>0</v>
      </c>
      <c r="BH1055" s="15" t="s">
        <v>23</v>
      </c>
      <c r="BJ1055" s="86"/>
      <c r="BK1055" s="86"/>
      <c r="BL1055" s="24" t="s">
        <v>23</v>
      </c>
      <c r="BM1055" s="24"/>
      <c r="BN1055" s="24"/>
      <c r="BO1055" s="24"/>
      <c r="BP1055" s="24"/>
      <c r="BQ1055" s="126"/>
    </row>
    <row r="1056" spans="1:69" ht="16.8" customHeight="1" x14ac:dyDescent="0.35">
      <c r="A1056" s="15"/>
      <c r="B1056" s="15"/>
      <c r="C1056" s="15" t="s">
        <v>61</v>
      </c>
      <c r="D1056" s="16">
        <f>SUM(G1055:G1056)</f>
        <v>0</v>
      </c>
      <c r="E1056" s="16">
        <v>0</v>
      </c>
      <c r="F1056" s="16"/>
      <c r="G1056" s="16">
        <v>0</v>
      </c>
      <c r="H1056" s="16" t="s">
        <v>23</v>
      </c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8137.4700000000303</v>
      </c>
      <c r="AA1056" s="15" t="s">
        <v>23</v>
      </c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 t="s">
        <v>23</v>
      </c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 t="s">
        <v>23</v>
      </c>
      <c r="AR1056" s="14"/>
      <c r="AS1056" s="18"/>
      <c r="AT1056" s="16">
        <v>0</v>
      </c>
      <c r="AU1056" s="18">
        <f t="shared" si="348"/>
        <v>0</v>
      </c>
      <c r="AV1056" s="15" t="s">
        <v>23</v>
      </c>
      <c r="AX1056" s="14"/>
      <c r="AY1056" s="18"/>
      <c r="AZ1056" s="16">
        <v>0</v>
      </c>
      <c r="BA1056" s="18">
        <f t="shared" si="349"/>
        <v>0</v>
      </c>
      <c r="BB1056" s="15" t="s">
        <v>23</v>
      </c>
      <c r="BD1056" s="14"/>
      <c r="BE1056" s="18"/>
      <c r="BF1056" s="16">
        <v>0</v>
      </c>
      <c r="BG1056" s="18">
        <f t="shared" si="350"/>
        <v>0</v>
      </c>
      <c r="BH1056" s="15" t="s">
        <v>23</v>
      </c>
      <c r="BJ1056" s="86"/>
      <c r="BK1056" s="86"/>
      <c r="BL1056" s="24" t="s">
        <v>23</v>
      </c>
      <c r="BM1056" s="24"/>
      <c r="BN1056" s="24"/>
      <c r="BO1056" s="24"/>
      <c r="BP1056" s="24"/>
      <c r="BQ1056" s="126"/>
    </row>
    <row r="1057" spans="1:69" ht="16.8" customHeight="1" x14ac:dyDescent="0.35">
      <c r="A1057" s="15"/>
      <c r="B1057" s="15"/>
      <c r="C1057" s="28" t="s">
        <v>148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8137.4700000000303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 t="s">
        <v>23</v>
      </c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 t="s">
        <v>23</v>
      </c>
      <c r="BD1057" s="14"/>
      <c r="BE1057" s="18"/>
      <c r="BF1057" s="16">
        <v>0</v>
      </c>
      <c r="BG1057" s="18">
        <f t="shared" si="350"/>
        <v>0</v>
      </c>
      <c r="BH1057" s="15" t="s">
        <v>23</v>
      </c>
      <c r="BJ1057" s="86"/>
      <c r="BK1057" s="86"/>
      <c r="BL1057" s="24" t="s">
        <v>23</v>
      </c>
      <c r="BM1057" s="24"/>
      <c r="BN1057" s="24"/>
      <c r="BO1057" s="24"/>
      <c r="BP1057" s="24"/>
      <c r="BQ1057" s="126"/>
    </row>
    <row r="1058" spans="1:69" ht="16.8" customHeight="1" x14ac:dyDescent="0.35">
      <c r="A1058" s="15"/>
      <c r="B1058" s="15"/>
      <c r="C1058" s="15" t="s">
        <v>23</v>
      </c>
      <c r="D1058" s="16"/>
      <c r="E1058" s="16"/>
      <c r="F1058" s="16" t="s">
        <v>23</v>
      </c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 t="str">
        <f t="shared" si="355"/>
        <v/>
      </c>
      <c r="W1058" s="14"/>
      <c r="X1058" s="18"/>
      <c r="Y1058" s="16">
        <v>0</v>
      </c>
      <c r="Z1058" s="18">
        <f t="shared" si="346"/>
        <v>8137.4700000000303</v>
      </c>
      <c r="AA1058" s="15" t="s">
        <v>23</v>
      </c>
      <c r="AB1058" s="24"/>
      <c r="AC1058" s="15" t="str">
        <f t="shared" si="356"/>
        <v/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 t="s">
        <v>23</v>
      </c>
      <c r="AR1058" s="14"/>
      <c r="AS1058" s="18"/>
      <c r="AT1058" s="16">
        <v>0</v>
      </c>
      <c r="AU1058" s="18">
        <f t="shared" si="348"/>
        <v>0</v>
      </c>
      <c r="AV1058" s="15" t="s">
        <v>23</v>
      </c>
      <c r="AX1058" s="14"/>
      <c r="AY1058" s="18"/>
      <c r="AZ1058" s="16">
        <v>0</v>
      </c>
      <c r="BA1058" s="18">
        <f t="shared" si="349"/>
        <v>0</v>
      </c>
      <c r="BB1058" s="15" t="s">
        <v>23</v>
      </c>
      <c r="BD1058" s="14"/>
      <c r="BE1058" s="18"/>
      <c r="BF1058" s="16">
        <v>0</v>
      </c>
      <c r="BG1058" s="18">
        <f t="shared" si="350"/>
        <v>0</v>
      </c>
      <c r="BH1058" s="15" t="s">
        <v>23</v>
      </c>
      <c r="BJ1058" s="86"/>
      <c r="BK1058" s="86"/>
      <c r="BL1058" s="24"/>
      <c r="BM1058" s="24"/>
      <c r="BN1058" s="24"/>
      <c r="BO1058" s="24"/>
      <c r="BP1058" s="24"/>
      <c r="BQ1058" s="126"/>
    </row>
    <row r="1059" spans="1:69" ht="16.8" customHeight="1" x14ac:dyDescent="0.35">
      <c r="A1059" s="15"/>
      <c r="B1059" s="15"/>
      <c r="C1059" s="28" t="s">
        <v>63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8137.4700000000303</v>
      </c>
      <c r="AA1059" s="15" t="s">
        <v>23</v>
      </c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 t="s">
        <v>23</v>
      </c>
      <c r="AR1059" s="14"/>
      <c r="AS1059" s="18"/>
      <c r="AT1059" s="16">
        <v>0</v>
      </c>
      <c r="AU1059" s="18">
        <f t="shared" si="348"/>
        <v>0</v>
      </c>
      <c r="AV1059" s="15" t="s">
        <v>23</v>
      </c>
      <c r="AX1059" s="14"/>
      <c r="AY1059" s="18"/>
      <c r="AZ1059" s="16">
        <v>0</v>
      </c>
      <c r="BA1059" s="18">
        <f t="shared" si="349"/>
        <v>0</v>
      </c>
      <c r="BB1059" s="15" t="s">
        <v>23</v>
      </c>
      <c r="BD1059" s="14"/>
      <c r="BE1059" s="18"/>
      <c r="BF1059" s="16">
        <v>0</v>
      </c>
      <c r="BG1059" s="18">
        <f t="shared" si="350"/>
        <v>0</v>
      </c>
      <c r="BH1059" s="15" t="s">
        <v>23</v>
      </c>
      <c r="BJ1059" s="86"/>
      <c r="BK1059" s="86"/>
      <c r="BL1059" s="24"/>
      <c r="BM1059" s="24"/>
      <c r="BN1059" s="24"/>
      <c r="BO1059" s="24"/>
      <c r="BP1059" s="24"/>
      <c r="BQ1059" s="126"/>
    </row>
    <row r="1060" spans="1:69" ht="16.8" customHeight="1" x14ac:dyDescent="0.35">
      <c r="A1060" s="15"/>
      <c r="B1060" s="15"/>
      <c r="C1060" s="15" t="s">
        <v>64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8137.4700000000303</v>
      </c>
      <c r="AA1060" s="15" t="s">
        <v>23</v>
      </c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 t="s">
        <v>23</v>
      </c>
      <c r="AR1060" s="14"/>
      <c r="AS1060" s="18"/>
      <c r="AT1060" s="16">
        <v>0</v>
      </c>
      <c r="AU1060" s="18">
        <f t="shared" si="348"/>
        <v>0</v>
      </c>
      <c r="AV1060" s="15" t="s">
        <v>23</v>
      </c>
      <c r="AX1060" s="14"/>
      <c r="AY1060" s="18"/>
      <c r="AZ1060" s="16">
        <v>0</v>
      </c>
      <c r="BA1060" s="18">
        <f t="shared" si="349"/>
        <v>0</v>
      </c>
      <c r="BB1060" s="15" t="s">
        <v>23</v>
      </c>
      <c r="BD1060" s="14"/>
      <c r="BE1060" s="18"/>
      <c r="BF1060" s="16">
        <v>0</v>
      </c>
      <c r="BG1060" s="18">
        <f t="shared" si="350"/>
        <v>0</v>
      </c>
      <c r="BH1060" s="15" t="s">
        <v>23</v>
      </c>
      <c r="BJ1060" s="86"/>
      <c r="BK1060" s="86"/>
      <c r="BL1060" s="24" t="s">
        <v>23</v>
      </c>
      <c r="BM1060" s="24"/>
      <c r="BN1060" s="24"/>
      <c r="BO1060" s="24"/>
      <c r="BP1060" s="24"/>
      <c r="BQ1060" s="126"/>
    </row>
    <row r="1061" spans="1:69" ht="16.8" customHeight="1" x14ac:dyDescent="0.35">
      <c r="A1061" s="15"/>
      <c r="B1061" s="15"/>
      <c r="C1061" s="15" t="s">
        <v>51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65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8137.4700000000303</v>
      </c>
      <c r="AA1061" s="15" t="s">
        <v>23</v>
      </c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 t="s">
        <v>23</v>
      </c>
      <c r="AR1061" s="14"/>
      <c r="AS1061" s="18"/>
      <c r="AT1061" s="16">
        <v>0</v>
      </c>
      <c r="AU1061" s="18">
        <f t="shared" si="348"/>
        <v>0</v>
      </c>
      <c r="AV1061" s="15" t="s">
        <v>23</v>
      </c>
      <c r="AX1061" s="14"/>
      <c r="AY1061" s="18"/>
      <c r="AZ1061" s="16">
        <v>0</v>
      </c>
      <c r="BA1061" s="18">
        <f t="shared" si="349"/>
        <v>0</v>
      </c>
      <c r="BB1061" s="15" t="s">
        <v>23</v>
      </c>
      <c r="BD1061" s="14"/>
      <c r="BE1061" s="18"/>
      <c r="BF1061" s="16">
        <v>0</v>
      </c>
      <c r="BG1061" s="18">
        <f t="shared" si="350"/>
        <v>0</v>
      </c>
      <c r="BH1061" s="15" t="s">
        <v>23</v>
      </c>
      <c r="BJ1061" s="86"/>
      <c r="BK1061" s="86"/>
      <c r="BL1061" s="24"/>
      <c r="BM1061" s="24"/>
      <c r="BN1061" s="24"/>
      <c r="BO1061" s="24"/>
      <c r="BP1061" s="24"/>
      <c r="BQ1061" s="126"/>
    </row>
    <row r="1062" spans="1:69" ht="16.8" customHeight="1" x14ac:dyDescent="0.35">
      <c r="A1062" s="15"/>
      <c r="B1062" s="15"/>
      <c r="C1062" s="28" t="s">
        <v>66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 t="s">
        <v>23</v>
      </c>
      <c r="L1062" s="16"/>
      <c r="M1062" s="16"/>
      <c r="N1062" s="16" t="s">
        <v>67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8137.4700000000303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 t="s">
        <v>23</v>
      </c>
      <c r="AR1062" s="14"/>
      <c r="AS1062" s="18"/>
      <c r="AT1062" s="16"/>
      <c r="AU1062" s="18">
        <f t="shared" si="348"/>
        <v>0</v>
      </c>
      <c r="AV1062" s="15" t="s">
        <v>23</v>
      </c>
      <c r="AX1062" s="14"/>
      <c r="AY1062" s="18"/>
      <c r="AZ1062" s="16"/>
      <c r="BA1062" s="18">
        <f t="shared" si="349"/>
        <v>0</v>
      </c>
      <c r="BB1062" s="15" t="s">
        <v>23</v>
      </c>
      <c r="BD1062" s="14"/>
      <c r="BE1062" s="18"/>
      <c r="BF1062" s="16"/>
      <c r="BG1062" s="18">
        <f t="shared" si="350"/>
        <v>0</v>
      </c>
      <c r="BH1062" s="15" t="s">
        <v>23</v>
      </c>
      <c r="BJ1062" s="86"/>
      <c r="BK1062" s="86"/>
      <c r="BL1062" s="24"/>
      <c r="BM1062" s="24"/>
      <c r="BN1062" s="24"/>
      <c r="BO1062" s="24"/>
      <c r="BP1062" s="24"/>
      <c r="BQ1062" s="126"/>
    </row>
    <row r="1063" spans="1:69" ht="16.8" customHeight="1" x14ac:dyDescent="0.35">
      <c r="A1063" s="15"/>
      <c r="B1063" s="66"/>
      <c r="C1063" s="15" t="s">
        <v>149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 t="s">
        <v>23</v>
      </c>
      <c r="L1063" s="16"/>
      <c r="M1063" s="16">
        <v>0</v>
      </c>
      <c r="N1063" s="16" t="s">
        <v>69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8137.4700000000303</v>
      </c>
      <c r="AA1063" s="15" t="s">
        <v>23</v>
      </c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 t="s">
        <v>23</v>
      </c>
      <c r="AR1063" s="14"/>
      <c r="AS1063" s="18"/>
      <c r="AT1063" s="16">
        <v>0</v>
      </c>
      <c r="AU1063" s="18">
        <f t="shared" si="348"/>
        <v>0</v>
      </c>
      <c r="AV1063" s="15" t="s">
        <v>23</v>
      </c>
      <c r="AX1063" s="14"/>
      <c r="AY1063" s="18"/>
      <c r="AZ1063" s="16">
        <v>0</v>
      </c>
      <c r="BA1063" s="18">
        <f t="shared" si="349"/>
        <v>0</v>
      </c>
      <c r="BB1063" s="15" t="s">
        <v>23</v>
      </c>
      <c r="BD1063" s="14"/>
      <c r="BE1063" s="18"/>
      <c r="BF1063" s="16">
        <v>0</v>
      </c>
      <c r="BG1063" s="18">
        <f t="shared" si="350"/>
        <v>0</v>
      </c>
      <c r="BH1063" s="15" t="s">
        <v>23</v>
      </c>
      <c r="BJ1063" s="86"/>
      <c r="BK1063" s="86"/>
      <c r="BL1063" s="24"/>
      <c r="BM1063" s="24"/>
      <c r="BN1063" s="24"/>
      <c r="BO1063" s="24"/>
      <c r="BP1063" s="24"/>
      <c r="BQ1063" s="126"/>
    </row>
    <row r="1064" spans="1:69" ht="16.8" customHeight="1" x14ac:dyDescent="0.35">
      <c r="A1064" s="15"/>
      <c r="B1064" s="15"/>
      <c r="C1064" s="15" t="s">
        <v>151</v>
      </c>
      <c r="D1064" s="16"/>
      <c r="E1064" s="16">
        <v>0</v>
      </c>
      <c r="F1064" s="16"/>
      <c r="G1064" s="16">
        <v>0</v>
      </c>
      <c r="H1064" s="16"/>
      <c r="I1064" s="4"/>
      <c r="J1064" s="14" t="s">
        <v>23</v>
      </c>
      <c r="K1064" s="17" t="s">
        <v>23</v>
      </c>
      <c r="L1064" s="16"/>
      <c r="M1064" s="16">
        <v>0</v>
      </c>
      <c r="N1064" s="16" t="s">
        <v>71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8137.4700000000303</v>
      </c>
      <c r="AA1064" s="15" t="s">
        <v>23</v>
      </c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 t="s">
        <v>23</v>
      </c>
      <c r="AR1064" s="14"/>
      <c r="AS1064" s="18"/>
      <c r="AT1064" s="16">
        <v>0</v>
      </c>
      <c r="AU1064" s="18">
        <f t="shared" si="348"/>
        <v>0</v>
      </c>
      <c r="AV1064" s="15" t="s">
        <v>23</v>
      </c>
      <c r="AX1064" s="14"/>
      <c r="AY1064" s="18"/>
      <c r="AZ1064" s="16">
        <v>0</v>
      </c>
      <c r="BA1064" s="18">
        <f t="shared" si="349"/>
        <v>0</v>
      </c>
      <c r="BB1064" s="15" t="s">
        <v>23</v>
      </c>
      <c r="BD1064" s="14"/>
      <c r="BE1064" s="18"/>
      <c r="BF1064" s="16">
        <v>0</v>
      </c>
      <c r="BG1064" s="18">
        <f t="shared" si="350"/>
        <v>0</v>
      </c>
      <c r="BH1064" s="15" t="s">
        <v>23</v>
      </c>
      <c r="BJ1064" s="86"/>
      <c r="BK1064" s="86"/>
      <c r="BL1064" s="24"/>
      <c r="BM1064" s="24"/>
      <c r="BN1064" s="24"/>
      <c r="BO1064" s="24"/>
      <c r="BP1064" s="24"/>
      <c r="BQ1064" s="126"/>
    </row>
    <row r="1065" spans="1:69" ht="16.8" customHeight="1" x14ac:dyDescent="0.35">
      <c r="A1065" s="15"/>
      <c r="B1065" s="15"/>
      <c r="C1065" s="15" t="s">
        <v>153</v>
      </c>
      <c r="D1065" s="16" t="s">
        <v>23</v>
      </c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73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8137.4700000000303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6"/>
    </row>
    <row r="1066" spans="1:69" ht="16.8" customHeight="1" x14ac:dyDescent="0.35">
      <c r="A1066" s="15"/>
      <c r="B1066" s="15"/>
      <c r="C1066" s="15" t="s">
        <v>154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75</v>
      </c>
      <c r="L1066" s="3">
        <f>SUM(L1039:L1065)</f>
        <v>12365.039999999999</v>
      </c>
      <c r="M1066" s="3">
        <f>SUM(M1039:M1065)</f>
        <v>1317.8899999999996</v>
      </c>
      <c r="N1066" s="16" t="s">
        <v>76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8137.4700000000303</v>
      </c>
      <c r="AA1066" s="15" t="s">
        <v>23</v>
      </c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 t="s">
        <v>23</v>
      </c>
      <c r="AR1066" s="14"/>
      <c r="AS1066" s="18"/>
      <c r="AT1066" s="16">
        <v>0</v>
      </c>
      <c r="AU1066" s="18">
        <f t="shared" si="348"/>
        <v>0</v>
      </c>
      <c r="AV1066" s="15" t="s">
        <v>23</v>
      </c>
      <c r="AX1066" s="14"/>
      <c r="AY1066" s="18"/>
      <c r="AZ1066" s="16">
        <v>0</v>
      </c>
      <c r="BA1066" s="18">
        <f t="shared" si="349"/>
        <v>0</v>
      </c>
      <c r="BB1066" s="15" t="s">
        <v>23</v>
      </c>
      <c r="BD1066" s="14"/>
      <c r="BE1066" s="18"/>
      <c r="BF1066" s="16">
        <v>0</v>
      </c>
      <c r="BG1066" s="18">
        <f t="shared" si="350"/>
        <v>0</v>
      </c>
      <c r="BH1066" s="15" t="s">
        <v>23</v>
      </c>
      <c r="BJ1066" s="86"/>
      <c r="BK1066" s="86"/>
      <c r="BL1066" s="24"/>
      <c r="BM1066" s="24"/>
      <c r="BN1066" s="24"/>
      <c r="BO1066" s="24"/>
      <c r="BP1066" s="24"/>
      <c r="BQ1066" s="126"/>
    </row>
    <row r="1067" spans="1:69" ht="16.8" customHeight="1" x14ac:dyDescent="0.35">
      <c r="A1067" s="15"/>
      <c r="B1067" s="15"/>
      <c r="C1067" s="15" t="s">
        <v>77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33</v>
      </c>
      <c r="L1067" s="3">
        <f>L1007</f>
        <v>684750.58999999985</v>
      </c>
      <c r="M1067" s="3">
        <f>M1007</f>
        <v>656304.81999999983</v>
      </c>
      <c r="N1067" s="16" t="s">
        <v>78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8137.4700000000303</v>
      </c>
      <c r="AA1067" s="15" t="s">
        <v>23</v>
      </c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 t="s">
        <v>23</v>
      </c>
      <c r="AR1067" s="14"/>
      <c r="AS1067" s="18"/>
      <c r="AT1067" s="16">
        <v>0</v>
      </c>
      <c r="AU1067" s="18">
        <f t="shared" si="348"/>
        <v>0</v>
      </c>
      <c r="AV1067" s="15" t="s">
        <v>23</v>
      </c>
      <c r="AX1067" s="14"/>
      <c r="AY1067" s="18"/>
      <c r="AZ1067" s="16">
        <v>0</v>
      </c>
      <c r="BA1067" s="18">
        <f t="shared" si="349"/>
        <v>0</v>
      </c>
      <c r="BB1067" s="15" t="s">
        <v>23</v>
      </c>
      <c r="BD1067" s="14"/>
      <c r="BE1067" s="18"/>
      <c r="BF1067" s="16">
        <v>0</v>
      </c>
      <c r="BG1067" s="18">
        <f t="shared" si="350"/>
        <v>0</v>
      </c>
      <c r="BH1067" s="15" t="s">
        <v>23</v>
      </c>
      <c r="BJ1067" s="86"/>
      <c r="BK1067" s="86"/>
      <c r="BL1067" s="24"/>
      <c r="BM1067" s="24"/>
      <c r="BN1067" s="24"/>
      <c r="BO1067" s="24"/>
      <c r="BP1067" s="24"/>
      <c r="BQ1067" s="126"/>
    </row>
    <row r="1068" spans="1:69" ht="16.8" customHeight="1" thickBot="1" x14ac:dyDescent="0.4">
      <c r="A1068" s="15"/>
      <c r="B1068" s="15"/>
      <c r="C1068" s="15" t="s">
        <v>79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80</v>
      </c>
      <c r="L1068" s="3">
        <f>L1066+L1067</f>
        <v>697115.62999999989</v>
      </c>
      <c r="M1068" s="3">
        <f>M1066+M1067</f>
        <v>657622.70999999985</v>
      </c>
      <c r="N1068" s="16" t="s">
        <v>81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8137.4700000000303</v>
      </c>
      <c r="AA1068" s="15"/>
      <c r="AB1068" s="24"/>
      <c r="AC1068" s="15" t="s">
        <v>23</v>
      </c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6"/>
    </row>
    <row r="1069" spans="1:69" ht="16.8" customHeight="1" thickTop="1" thickBot="1" x14ac:dyDescent="0.4">
      <c r="A1069" s="15"/>
      <c r="B1069" s="15"/>
      <c r="C1069" s="15" t="s">
        <v>82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83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8137.4700000000303</v>
      </c>
      <c r="AA1069" s="15" t="s">
        <v>23</v>
      </c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 t="s">
        <v>23</v>
      </c>
      <c r="AR1069" s="14"/>
      <c r="AS1069" s="18"/>
      <c r="AT1069" s="16">
        <v>0</v>
      </c>
      <c r="AU1069" s="18">
        <f t="shared" si="348"/>
        <v>0</v>
      </c>
      <c r="AV1069" s="15" t="s">
        <v>23</v>
      </c>
      <c r="AX1069" s="14"/>
      <c r="AY1069" s="18"/>
      <c r="AZ1069" s="16">
        <v>0</v>
      </c>
      <c r="BA1069" s="18">
        <f t="shared" si="349"/>
        <v>0</v>
      </c>
      <c r="BB1069" s="15" t="s">
        <v>23</v>
      </c>
      <c r="BD1069" s="14"/>
      <c r="BE1069" s="18"/>
      <c r="BF1069" s="16">
        <v>0</v>
      </c>
      <c r="BG1069" s="18">
        <f t="shared" si="350"/>
        <v>0</v>
      </c>
      <c r="BH1069" s="15" t="s">
        <v>23</v>
      </c>
      <c r="BJ1069" s="86"/>
      <c r="BK1069" s="86"/>
      <c r="BL1069" s="24"/>
      <c r="BM1069" s="24"/>
      <c r="BN1069" s="24"/>
      <c r="BO1069" s="24"/>
      <c r="BP1069" s="24"/>
      <c r="BQ1069" s="126"/>
    </row>
    <row r="1070" spans="1:69" ht="16.8" customHeight="1" thickTop="1" thickBot="1" x14ac:dyDescent="0.4">
      <c r="A1070" s="15"/>
      <c r="B1070" s="15"/>
      <c r="C1070" s="15" t="s">
        <v>84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85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8137.4700000000303</v>
      </c>
      <c r="AA1070" s="15" t="s">
        <v>23</v>
      </c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 t="s">
        <v>23</v>
      </c>
      <c r="AR1070" s="14"/>
      <c r="AS1070" s="18"/>
      <c r="AT1070" s="16">
        <v>0</v>
      </c>
      <c r="AU1070" s="18">
        <f t="shared" si="348"/>
        <v>0</v>
      </c>
      <c r="AV1070" s="15" t="s">
        <v>23</v>
      </c>
      <c r="AX1070" s="14"/>
      <c r="AY1070" s="18"/>
      <c r="AZ1070" s="16">
        <v>0</v>
      </c>
      <c r="BA1070" s="18">
        <f t="shared" si="349"/>
        <v>0</v>
      </c>
      <c r="BB1070" s="15" t="s">
        <v>23</v>
      </c>
      <c r="BD1070" s="14"/>
      <c r="BE1070" s="18"/>
      <c r="BF1070" s="16">
        <v>0</v>
      </c>
      <c r="BG1070" s="18">
        <f t="shared" si="350"/>
        <v>0</v>
      </c>
      <c r="BH1070" s="15" t="s">
        <v>23</v>
      </c>
      <c r="BJ1070" s="86"/>
      <c r="BK1070" s="86"/>
      <c r="BL1070" s="24"/>
      <c r="BM1070" s="24"/>
      <c r="BN1070" s="24"/>
      <c r="BO1070" s="24"/>
      <c r="BP1070" s="24"/>
      <c r="BQ1070" s="126"/>
    </row>
    <row r="1071" spans="1:69" ht="16.8" customHeight="1" thickTop="1" x14ac:dyDescent="0.35">
      <c r="A1071" s="15"/>
      <c r="B1071" s="15"/>
      <c r="C1071" s="15" t="s">
        <v>86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87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8137.4700000000303</v>
      </c>
      <c r="AA1071" s="15" t="s">
        <v>23</v>
      </c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 t="s">
        <v>23</v>
      </c>
      <c r="AR1071" s="14"/>
      <c r="AS1071" s="18"/>
      <c r="AT1071" s="16">
        <v>0</v>
      </c>
      <c r="AU1071" s="18">
        <f t="shared" si="348"/>
        <v>0</v>
      </c>
      <c r="AV1071" s="15" t="s">
        <v>23</v>
      </c>
      <c r="AX1071" s="14"/>
      <c r="AY1071" s="18"/>
      <c r="AZ1071" s="16">
        <v>0</v>
      </c>
      <c r="BA1071" s="18">
        <f t="shared" si="349"/>
        <v>0</v>
      </c>
      <c r="BB1071" s="15" t="s">
        <v>23</v>
      </c>
      <c r="BD1071" s="14"/>
      <c r="BE1071" s="18"/>
      <c r="BF1071" s="16">
        <v>0</v>
      </c>
      <c r="BG1071" s="18">
        <f t="shared" si="350"/>
        <v>0</v>
      </c>
      <c r="BH1071" s="15" t="s">
        <v>23</v>
      </c>
      <c r="BJ1071" s="86"/>
      <c r="BK1071" s="86"/>
      <c r="BL1071" s="24"/>
      <c r="BM1071" s="24"/>
      <c r="BN1071" s="24"/>
      <c r="BO1071" s="24"/>
      <c r="BP1071" s="24"/>
      <c r="BQ1071" s="126"/>
    </row>
    <row r="1072" spans="1:69" ht="16.8" customHeight="1" x14ac:dyDescent="0.35">
      <c r="A1072" s="15"/>
      <c r="B1072" s="15"/>
      <c r="C1072" s="15" t="s">
        <v>88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89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2">(X1072-Y1072)+Z1071</f>
        <v>8137.4700000000303</v>
      </c>
      <c r="AA1072" s="15" t="s">
        <v>23</v>
      </c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 t="s">
        <v>23</v>
      </c>
      <c r="AR1072" s="14"/>
      <c r="AS1072" s="18"/>
      <c r="AT1072" s="16">
        <v>0</v>
      </c>
      <c r="AU1072" s="18">
        <f t="shared" ref="AU1072:AU1103" si="364">(AS1072-AT1072)+AU1071</f>
        <v>0</v>
      </c>
      <c r="AV1072" s="15" t="s">
        <v>23</v>
      </c>
      <c r="AX1072" s="14"/>
      <c r="AY1072" s="18"/>
      <c r="AZ1072" s="16">
        <v>0</v>
      </c>
      <c r="BA1072" s="18">
        <f t="shared" ref="BA1072:BA1103" si="365">(AY1072-AZ1072)+BA1071</f>
        <v>0</v>
      </c>
      <c r="BB1072" s="15" t="s">
        <v>23</v>
      </c>
      <c r="BD1072" s="14"/>
      <c r="BE1072" s="18"/>
      <c r="BF1072" s="16">
        <v>0</v>
      </c>
      <c r="BG1072" s="18">
        <f t="shared" ref="BG1072:BG1103" si="366">(BE1072-BF1072)+BG1071</f>
        <v>0</v>
      </c>
      <c r="BH1072" s="15" t="s">
        <v>23</v>
      </c>
      <c r="BJ1072" s="86"/>
      <c r="BK1072" s="86"/>
      <c r="BL1072" s="24"/>
      <c r="BM1072" s="24"/>
      <c r="BN1072" s="24"/>
      <c r="BO1072" s="24"/>
      <c r="BP1072" s="24"/>
      <c r="BQ1072" s="126"/>
    </row>
    <row r="1073" spans="1:69" ht="16.8" customHeight="1" x14ac:dyDescent="0.35">
      <c r="A1073" s="15"/>
      <c r="B1073" s="15"/>
      <c r="C1073" s="15" t="s">
        <v>365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91</v>
      </c>
      <c r="L1073" s="3">
        <f>T1096+Z1096+AO1096+AU1096</f>
        <v>85243.340000000011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8137.4700000000303</v>
      </c>
      <c r="AA1073" s="15" t="s">
        <v>23</v>
      </c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 t="s">
        <v>23</v>
      </c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 t="s">
        <v>23</v>
      </c>
      <c r="AR1073" s="14"/>
      <c r="AS1073" s="18"/>
      <c r="AT1073" s="16">
        <v>0</v>
      </c>
      <c r="AU1073" s="18">
        <f t="shared" si="364"/>
        <v>0</v>
      </c>
      <c r="AV1073" s="15" t="s">
        <v>23</v>
      </c>
      <c r="AX1073" s="14"/>
      <c r="AY1073" s="18"/>
      <c r="AZ1073" s="16">
        <v>0</v>
      </c>
      <c r="BA1073" s="18">
        <f t="shared" si="365"/>
        <v>0</v>
      </c>
      <c r="BB1073" s="15" t="s">
        <v>23</v>
      </c>
      <c r="BD1073" s="14"/>
      <c r="BE1073" s="18"/>
      <c r="BF1073" s="16">
        <v>0</v>
      </c>
      <c r="BG1073" s="18">
        <f t="shared" si="366"/>
        <v>0</v>
      </c>
      <c r="BH1073" s="15" t="s">
        <v>23</v>
      </c>
      <c r="BJ1073" s="86"/>
      <c r="BK1073" s="86"/>
      <c r="BL1073" s="24"/>
      <c r="BM1073" s="24"/>
      <c r="BN1073" s="24"/>
      <c r="BO1073" s="24"/>
      <c r="BP1073" s="24"/>
      <c r="BQ1073" s="126"/>
    </row>
    <row r="1074" spans="1:69" ht="16.8" customHeight="1" x14ac:dyDescent="0.35">
      <c r="A1074" s="15"/>
      <c r="B1074" s="15"/>
      <c r="C1074" s="15" t="s">
        <v>92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93</v>
      </c>
      <c r="L1074" s="3"/>
      <c r="M1074" s="46" t="s">
        <v>94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8137.4700000000303</v>
      </c>
      <c r="AA1074" s="15" t="s">
        <v>23</v>
      </c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 t="s">
        <v>23</v>
      </c>
      <c r="AR1074" s="14"/>
      <c r="AS1074" s="18"/>
      <c r="AT1074" s="16">
        <v>0</v>
      </c>
      <c r="AU1074" s="18">
        <f t="shared" si="364"/>
        <v>0</v>
      </c>
      <c r="AV1074" s="15" t="s">
        <v>23</v>
      </c>
      <c r="AX1074" s="14"/>
      <c r="AY1074" s="18"/>
      <c r="AZ1074" s="16">
        <v>0</v>
      </c>
      <c r="BA1074" s="18">
        <f t="shared" si="365"/>
        <v>0</v>
      </c>
      <c r="BB1074" s="15" t="s">
        <v>23</v>
      </c>
      <c r="BD1074" s="14"/>
      <c r="BE1074" s="18"/>
      <c r="BF1074" s="16">
        <v>0</v>
      </c>
      <c r="BG1074" s="18">
        <f t="shared" si="366"/>
        <v>0</v>
      </c>
      <c r="BH1074" s="15" t="s">
        <v>23</v>
      </c>
      <c r="BJ1074" s="86"/>
      <c r="BK1074" s="86"/>
      <c r="BL1074" s="24"/>
      <c r="BM1074" s="24"/>
      <c r="BN1074" s="24"/>
      <c r="BO1074" s="24"/>
      <c r="BP1074" s="24"/>
      <c r="BQ1074" s="126"/>
    </row>
    <row r="1075" spans="1:69" ht="16.8" customHeight="1" x14ac:dyDescent="0.35">
      <c r="A1075" s="15"/>
      <c r="B1075" s="15"/>
      <c r="C1075" s="15" t="s">
        <v>95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96</v>
      </c>
      <c r="L1075" s="50">
        <v>114.5</v>
      </c>
      <c r="M1075" s="16" t="s">
        <v>27</v>
      </c>
      <c r="N1075" s="16" t="s">
        <v>28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8137.4700000000303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6"/>
    </row>
    <row r="1076" spans="1:69" ht="16.8" customHeight="1" x14ac:dyDescent="0.35">
      <c r="A1076" s="15"/>
      <c r="B1076" s="15"/>
      <c r="C1076" s="15" t="s">
        <v>97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215</v>
      </c>
      <c r="L1076" s="73">
        <v>204</v>
      </c>
      <c r="M1076" s="30" t="s">
        <v>23</v>
      </c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8137.4700000000303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6"/>
    </row>
    <row r="1077" spans="1:69" ht="16.8" customHeight="1" x14ac:dyDescent="0.35">
      <c r="A1077" s="15"/>
      <c r="B1077" s="15"/>
      <c r="C1077" s="15" t="s">
        <v>100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309</v>
      </c>
      <c r="L1077" s="16">
        <v>908</v>
      </c>
      <c r="M1077" s="16" t="s">
        <v>356</v>
      </c>
      <c r="N1077" s="16">
        <v>1045</v>
      </c>
      <c r="O1077" s="16"/>
      <c r="P1077" s="18" t="s">
        <v>23</v>
      </c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8137.4700000000303</v>
      </c>
      <c r="AA1077" s="15" t="s">
        <v>23</v>
      </c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 t="s">
        <v>23</v>
      </c>
      <c r="AR1077" s="14"/>
      <c r="AS1077" s="18"/>
      <c r="AT1077" s="16">
        <v>0</v>
      </c>
      <c r="AU1077" s="18">
        <f t="shared" si="364"/>
        <v>0</v>
      </c>
      <c r="AV1077" s="15" t="s">
        <v>23</v>
      </c>
      <c r="AX1077" s="14"/>
      <c r="AY1077" s="18"/>
      <c r="AZ1077" s="16">
        <v>0</v>
      </c>
      <c r="BA1077" s="18">
        <f t="shared" si="365"/>
        <v>0</v>
      </c>
      <c r="BB1077" s="15" t="s">
        <v>23</v>
      </c>
      <c r="BD1077" s="14"/>
      <c r="BE1077" s="18"/>
      <c r="BF1077" s="16">
        <v>0</v>
      </c>
      <c r="BG1077" s="18">
        <f t="shared" si="366"/>
        <v>0</v>
      </c>
      <c r="BH1077" s="15" t="s">
        <v>23</v>
      </c>
      <c r="BJ1077" s="86"/>
      <c r="BK1077" s="86"/>
      <c r="BL1077" s="24"/>
      <c r="BM1077" s="24"/>
      <c r="BN1077" s="24"/>
      <c r="BO1077" s="24"/>
      <c r="BP1077" s="24"/>
      <c r="BQ1077" s="126"/>
    </row>
    <row r="1078" spans="1:69" ht="16.8" customHeight="1" x14ac:dyDescent="0.35">
      <c r="A1078" s="15"/>
      <c r="B1078" s="15"/>
      <c r="C1078" s="64" t="s">
        <v>157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327</v>
      </c>
      <c r="L1078" s="16">
        <v>0.01</v>
      </c>
      <c r="M1078" s="16" t="s">
        <v>328</v>
      </c>
      <c r="N1078" s="16">
        <v>1517.5</v>
      </c>
      <c r="O1078" s="16" t="s">
        <v>23</v>
      </c>
      <c r="P1078" s="18" t="s">
        <v>23</v>
      </c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8137.4700000000303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6"/>
    </row>
    <row r="1079" spans="1:69" ht="16.8" customHeight="1" x14ac:dyDescent="0.35">
      <c r="A1079" s="15"/>
      <c r="B1079" s="15"/>
      <c r="C1079" s="15" t="s">
        <v>104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366</v>
      </c>
      <c r="L1079" s="16">
        <v>576.5</v>
      </c>
      <c r="M1079" s="16" t="s">
        <v>367</v>
      </c>
      <c r="N1079" s="16">
        <v>0.31</v>
      </c>
      <c r="O1079" s="16" t="s">
        <v>23</v>
      </c>
      <c r="P1079" s="18" t="s">
        <v>23</v>
      </c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195</v>
      </c>
      <c r="X1079" s="18">
        <v>0</v>
      </c>
      <c r="Y1079" s="16"/>
      <c r="Z1079" s="18">
        <f t="shared" si="362"/>
        <v>8137.4700000000303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6"/>
    </row>
    <row r="1080" spans="1:69" ht="16.8" customHeight="1" x14ac:dyDescent="0.35">
      <c r="A1080" s="15"/>
      <c r="B1080" s="15"/>
      <c r="C1080" s="47" t="s">
        <v>158</v>
      </c>
      <c r="D1080" s="16"/>
      <c r="E1080" s="16"/>
      <c r="F1080" s="1">
        <v>0</v>
      </c>
      <c r="G1080" s="16">
        <v>0</v>
      </c>
      <c r="H1080" s="16"/>
      <c r="I1080" s="4" t="s">
        <v>23</v>
      </c>
      <c r="J1080" s="14"/>
      <c r="K1080" s="16" t="s">
        <v>330</v>
      </c>
      <c r="L1080" s="16">
        <v>1000</v>
      </c>
      <c r="M1080" s="50" t="s">
        <v>23</v>
      </c>
      <c r="N1080" s="50">
        <v>0</v>
      </c>
      <c r="O1080" s="16" t="s">
        <v>23</v>
      </c>
      <c r="P1080" s="18" t="s">
        <v>23</v>
      </c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8137.4700000000303</v>
      </c>
      <c r="AA1080" s="15" t="s">
        <v>23</v>
      </c>
      <c r="AB1080" s="24"/>
      <c r="AC1080" s="64" t="s">
        <v>159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 t="s">
        <v>23</v>
      </c>
      <c r="AR1080" s="14"/>
      <c r="AS1080" s="18"/>
      <c r="AT1080" s="16">
        <v>0</v>
      </c>
      <c r="AU1080" s="18">
        <f t="shared" si="364"/>
        <v>0</v>
      </c>
      <c r="AV1080" s="15" t="s">
        <v>23</v>
      </c>
      <c r="AX1080" s="14"/>
      <c r="AY1080" s="18"/>
      <c r="AZ1080" s="16">
        <v>0</v>
      </c>
      <c r="BA1080" s="18">
        <f t="shared" si="365"/>
        <v>0</v>
      </c>
      <c r="BB1080" s="15" t="s">
        <v>23</v>
      </c>
      <c r="BD1080" s="14"/>
      <c r="BE1080" s="18"/>
      <c r="BF1080" s="16">
        <v>0</v>
      </c>
      <c r="BG1080" s="18">
        <f t="shared" si="366"/>
        <v>0</v>
      </c>
      <c r="BH1080" s="15" t="s">
        <v>23</v>
      </c>
      <c r="BJ1080" s="86"/>
      <c r="BK1080" s="86"/>
      <c r="BL1080" s="24"/>
      <c r="BM1080" s="24"/>
      <c r="BN1080" s="24"/>
      <c r="BO1080" s="24"/>
      <c r="BP1080" s="24"/>
      <c r="BQ1080" s="126"/>
    </row>
    <row r="1081" spans="1:69" ht="16.8" customHeight="1" x14ac:dyDescent="0.35">
      <c r="A1081" s="15"/>
      <c r="B1081" s="15"/>
      <c r="C1081" s="15" t="s">
        <v>108</v>
      </c>
      <c r="D1081" s="16"/>
      <c r="E1081" s="16"/>
      <c r="F1081" s="16"/>
      <c r="G1081" s="16">
        <v>0</v>
      </c>
      <c r="H1081" s="16"/>
      <c r="I1081" s="4" t="s">
        <v>23</v>
      </c>
      <c r="J1081" s="14"/>
      <c r="K1081" s="16" t="s">
        <v>340</v>
      </c>
      <c r="L1081" s="16">
        <v>454</v>
      </c>
      <c r="M1081" s="50" t="s">
        <v>357</v>
      </c>
      <c r="N1081" s="50">
        <v>0.1</v>
      </c>
      <c r="O1081" s="16" t="s">
        <v>23</v>
      </c>
      <c r="P1081" s="18" t="s">
        <v>23</v>
      </c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110</v>
      </c>
      <c r="W1081" s="14"/>
      <c r="X1081" s="18"/>
      <c r="Y1081" s="16">
        <v>0</v>
      </c>
      <c r="Z1081" s="18">
        <f t="shared" si="362"/>
        <v>8137.4700000000303</v>
      </c>
      <c r="AA1081" s="15" t="s">
        <v>23</v>
      </c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 t="s">
        <v>23</v>
      </c>
      <c r="AR1081" s="14"/>
      <c r="AS1081" s="18">
        <v>0</v>
      </c>
      <c r="AT1081" s="16">
        <v>0</v>
      </c>
      <c r="AU1081" s="18">
        <f t="shared" si="364"/>
        <v>0</v>
      </c>
      <c r="AV1081" s="15" t="s">
        <v>23</v>
      </c>
      <c r="AX1081" s="14"/>
      <c r="AY1081" s="18">
        <v>0</v>
      </c>
      <c r="AZ1081" s="16">
        <v>0</v>
      </c>
      <c r="BA1081" s="18">
        <f t="shared" si="365"/>
        <v>0</v>
      </c>
      <c r="BB1081" s="15" t="s">
        <v>23</v>
      </c>
      <c r="BD1081" s="14"/>
      <c r="BE1081" s="18">
        <v>0</v>
      </c>
      <c r="BF1081" s="16">
        <v>0</v>
      </c>
      <c r="BG1081" s="18">
        <f t="shared" si="366"/>
        <v>0</v>
      </c>
      <c r="BH1081" s="15" t="s">
        <v>23</v>
      </c>
      <c r="BJ1081" s="86"/>
      <c r="BK1081" s="86"/>
      <c r="BL1081" s="24"/>
      <c r="BM1081" s="24"/>
      <c r="BN1081" s="24"/>
      <c r="BO1081" s="24"/>
      <c r="BP1081" s="24"/>
      <c r="BQ1081" s="126"/>
    </row>
    <row r="1082" spans="1:69" ht="16.8" customHeight="1" x14ac:dyDescent="0.35">
      <c r="A1082" s="15"/>
      <c r="B1082" s="15"/>
      <c r="C1082" s="15" t="s">
        <v>111</v>
      </c>
      <c r="D1082" s="16"/>
      <c r="E1082" s="16"/>
      <c r="F1082" s="16">
        <v>0</v>
      </c>
      <c r="G1082" s="16">
        <v>0</v>
      </c>
      <c r="H1082" s="16"/>
      <c r="I1082" s="4" t="s">
        <v>23</v>
      </c>
      <c r="J1082" s="14"/>
      <c r="K1082" s="50" t="s">
        <v>342</v>
      </c>
      <c r="L1082" s="50">
        <v>270.49</v>
      </c>
      <c r="M1082" s="16" t="s">
        <v>358</v>
      </c>
      <c r="N1082" s="16">
        <v>3270</v>
      </c>
      <c r="O1082" s="16"/>
      <c r="P1082" s="18" t="s">
        <v>23</v>
      </c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8137.4700000000303</v>
      </c>
      <c r="AA1082" s="15" t="s">
        <v>23</v>
      </c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 t="s">
        <v>23</v>
      </c>
      <c r="AR1082" s="14"/>
      <c r="AS1082" s="18">
        <v>0</v>
      </c>
      <c r="AT1082" s="16">
        <v>0</v>
      </c>
      <c r="AU1082" s="18">
        <f t="shared" si="364"/>
        <v>0</v>
      </c>
      <c r="AV1082" s="15" t="s">
        <v>23</v>
      </c>
      <c r="AX1082" s="14"/>
      <c r="AY1082" s="18">
        <v>0</v>
      </c>
      <c r="AZ1082" s="16">
        <v>0</v>
      </c>
      <c r="BA1082" s="18">
        <f t="shared" si="365"/>
        <v>0</v>
      </c>
      <c r="BB1082" s="15" t="s">
        <v>23</v>
      </c>
      <c r="BD1082" s="14"/>
      <c r="BE1082" s="18">
        <v>0</v>
      </c>
      <c r="BF1082" s="16">
        <v>0</v>
      </c>
      <c r="BG1082" s="18">
        <f t="shared" si="366"/>
        <v>0</v>
      </c>
      <c r="BH1082" s="15" t="s">
        <v>23</v>
      </c>
      <c r="BJ1082" s="86"/>
      <c r="BK1082" s="86"/>
      <c r="BL1082" s="24"/>
      <c r="BM1082" s="24"/>
      <c r="BN1082" s="24"/>
      <c r="BO1082" s="24"/>
      <c r="BP1082" s="24"/>
      <c r="BQ1082" s="126"/>
    </row>
    <row r="1083" spans="1:69" ht="16.8" customHeight="1" x14ac:dyDescent="0.35">
      <c r="A1083" s="15"/>
      <c r="B1083" s="15"/>
      <c r="C1083" s="15" t="s">
        <v>113</v>
      </c>
      <c r="D1083" s="16"/>
      <c r="E1083" s="16"/>
      <c r="F1083" s="16">
        <v>0</v>
      </c>
      <c r="G1083" s="16">
        <v>0</v>
      </c>
      <c r="H1083" s="16"/>
      <c r="I1083" s="4" t="s">
        <v>23</v>
      </c>
      <c r="J1083" s="14"/>
      <c r="K1083" s="16" t="s">
        <v>343</v>
      </c>
      <c r="L1083" s="16">
        <v>511</v>
      </c>
      <c r="M1083" s="16" t="s">
        <v>359</v>
      </c>
      <c r="N1083" s="16">
        <v>712.5</v>
      </c>
      <c r="O1083" s="16"/>
      <c r="P1083" s="18" t="s">
        <v>23</v>
      </c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8137.4700000000303</v>
      </c>
      <c r="AA1083" s="15" t="s">
        <v>23</v>
      </c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 t="s">
        <v>23</v>
      </c>
      <c r="AR1083" s="14"/>
      <c r="AS1083" s="18">
        <v>0</v>
      </c>
      <c r="AT1083" s="16"/>
      <c r="AU1083" s="18">
        <f t="shared" si="364"/>
        <v>0</v>
      </c>
      <c r="AV1083" s="15" t="s">
        <v>23</v>
      </c>
      <c r="AX1083" s="14"/>
      <c r="AY1083" s="18">
        <v>0</v>
      </c>
      <c r="AZ1083" s="16"/>
      <c r="BA1083" s="18">
        <f t="shared" si="365"/>
        <v>0</v>
      </c>
      <c r="BB1083" s="15" t="s">
        <v>23</v>
      </c>
      <c r="BD1083" s="14"/>
      <c r="BE1083" s="18">
        <v>0</v>
      </c>
      <c r="BF1083" s="16"/>
      <c r="BG1083" s="18">
        <f t="shared" si="366"/>
        <v>0</v>
      </c>
      <c r="BH1083" s="15" t="s">
        <v>23</v>
      </c>
      <c r="BJ1083" s="86"/>
      <c r="BK1083" s="86"/>
      <c r="BL1083" s="24"/>
      <c r="BM1083" s="24"/>
      <c r="BN1083" s="24"/>
      <c r="BO1083" s="24"/>
      <c r="BP1083" s="24"/>
      <c r="BQ1083" s="126"/>
    </row>
    <row r="1084" spans="1:69" ht="16.8" customHeight="1" x14ac:dyDescent="0.35">
      <c r="A1084" s="15" t="s">
        <v>23</v>
      </c>
      <c r="B1084" s="15"/>
      <c r="C1084" s="15" t="s">
        <v>368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369</v>
      </c>
      <c r="L1084" s="16">
        <v>984.5</v>
      </c>
      <c r="M1084" s="16" t="s">
        <v>361</v>
      </c>
      <c r="N1084" s="16">
        <v>250.5</v>
      </c>
      <c r="O1084" s="16"/>
      <c r="P1084" s="18" t="s">
        <v>23</v>
      </c>
      <c r="Q1084" s="14"/>
      <c r="R1084" s="18">
        <v>0</v>
      </c>
      <c r="S1084" s="16">
        <v>0</v>
      </c>
      <c r="T1084" s="18">
        <f t="shared" si="361"/>
        <v>63956.949999999983</v>
      </c>
      <c r="U1084" s="15" t="s">
        <v>23</v>
      </c>
      <c r="W1084" s="14"/>
      <c r="X1084" s="18">
        <f>F1084</f>
        <v>4358.99</v>
      </c>
      <c r="Y1084" s="16">
        <v>0</v>
      </c>
      <c r="Z1084" s="18">
        <f t="shared" si="362"/>
        <v>12496.46000000003</v>
      </c>
      <c r="AA1084" s="15" t="str">
        <f>C1084</f>
        <v>AGOS 19/1  1.348,50+ 22/1  3.010,49</v>
      </c>
      <c r="AB1084" s="24"/>
      <c r="AC1084" s="15" t="s">
        <v>23</v>
      </c>
      <c r="AD1084" s="25"/>
      <c r="AE1084" s="62" t="s">
        <v>23</v>
      </c>
      <c r="AF1084" s="63" t="s">
        <v>23</v>
      </c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 t="s">
        <v>23</v>
      </c>
      <c r="AR1084" s="14"/>
      <c r="AS1084" s="18">
        <v>0</v>
      </c>
      <c r="AT1084" s="16"/>
      <c r="AU1084" s="18">
        <f t="shared" si="364"/>
        <v>0</v>
      </c>
      <c r="AV1084" s="15" t="s">
        <v>23</v>
      </c>
      <c r="AX1084" s="14"/>
      <c r="AY1084" s="18">
        <v>0</v>
      </c>
      <c r="AZ1084" s="16"/>
      <c r="BA1084" s="18">
        <f t="shared" si="365"/>
        <v>0</v>
      </c>
      <c r="BB1084" s="15" t="s">
        <v>23</v>
      </c>
      <c r="BD1084" s="14"/>
      <c r="BE1084" s="18">
        <v>0</v>
      </c>
      <c r="BF1084" s="16"/>
      <c r="BG1084" s="18">
        <f t="shared" si="366"/>
        <v>0</v>
      </c>
      <c r="BH1084" s="15" t="s">
        <v>23</v>
      </c>
      <c r="BJ1084" s="86"/>
      <c r="BK1084" s="86"/>
      <c r="BL1084" s="24"/>
      <c r="BM1084" s="24"/>
      <c r="BN1084" s="24"/>
      <c r="BO1084" s="24"/>
      <c r="BP1084" s="24"/>
      <c r="BQ1084" s="126"/>
    </row>
    <row r="1085" spans="1:69" ht="16.8" customHeight="1" x14ac:dyDescent="0.35">
      <c r="A1085" s="15"/>
      <c r="B1085" s="15" t="s">
        <v>23</v>
      </c>
      <c r="C1085" s="15" t="s">
        <v>370</v>
      </c>
      <c r="D1085" s="16"/>
      <c r="E1085" s="16"/>
      <c r="F1085" s="16">
        <v>472</v>
      </c>
      <c r="G1085" s="16"/>
      <c r="H1085" s="16">
        <v>0</v>
      </c>
      <c r="I1085" s="4"/>
      <c r="J1085" s="14" t="s">
        <v>23</v>
      </c>
      <c r="K1085" s="3" t="s">
        <v>347</v>
      </c>
      <c r="L1085" s="16">
        <v>608.5</v>
      </c>
      <c r="M1085" s="16" t="s">
        <v>363</v>
      </c>
      <c r="N1085" s="16">
        <v>977</v>
      </c>
      <c r="O1085" s="16"/>
      <c r="P1085" s="18" t="s">
        <v>23</v>
      </c>
      <c r="Q1085" s="14"/>
      <c r="R1085" s="18">
        <v>0</v>
      </c>
      <c r="S1085" s="16">
        <v>0</v>
      </c>
      <c r="T1085" s="18">
        <f t="shared" si="361"/>
        <v>63956.949999999983</v>
      </c>
      <c r="U1085" s="15" t="s">
        <v>23</v>
      </c>
      <c r="W1085" s="14"/>
      <c r="X1085" s="18">
        <f>F1085</f>
        <v>472</v>
      </c>
      <c r="Y1085" s="16"/>
      <c r="Z1085" s="18">
        <f t="shared" si="362"/>
        <v>12968.46000000003</v>
      </c>
      <c r="AA1085" s="15" t="s">
        <v>23</v>
      </c>
      <c r="AB1085" s="24"/>
      <c r="AC1085" s="15" t="s">
        <v>23</v>
      </c>
      <c r="AD1085" s="25"/>
      <c r="AE1085" s="62" t="s">
        <v>23</v>
      </c>
      <c r="AF1085" s="63" t="s">
        <v>23</v>
      </c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 t="s">
        <v>23</v>
      </c>
      <c r="AR1085" s="14"/>
      <c r="AS1085" s="18">
        <v>0</v>
      </c>
      <c r="AT1085" s="16"/>
      <c r="AU1085" s="18">
        <f t="shared" si="364"/>
        <v>0</v>
      </c>
      <c r="AV1085" s="15" t="s">
        <v>23</v>
      </c>
      <c r="AX1085" s="14"/>
      <c r="AY1085" s="18">
        <v>0</v>
      </c>
      <c r="AZ1085" s="16"/>
      <c r="BA1085" s="18">
        <f t="shared" si="365"/>
        <v>0</v>
      </c>
      <c r="BB1085" s="15" t="s">
        <v>23</v>
      </c>
      <c r="BD1085" s="14"/>
      <c r="BE1085" s="18">
        <v>0</v>
      </c>
      <c r="BF1085" s="16"/>
      <c r="BG1085" s="18">
        <f t="shared" si="366"/>
        <v>0</v>
      </c>
      <c r="BH1085" s="15" t="s">
        <v>23</v>
      </c>
      <c r="BJ1085" s="86"/>
      <c r="BK1085" s="86"/>
      <c r="BL1085" s="24"/>
      <c r="BM1085" s="24"/>
      <c r="BN1085" s="24"/>
      <c r="BO1085" s="24"/>
      <c r="BP1085" s="24"/>
      <c r="BQ1085" s="126"/>
    </row>
    <row r="1086" spans="1:69" ht="16.8" customHeight="1" x14ac:dyDescent="0.35">
      <c r="A1086" s="15" t="s">
        <v>23</v>
      </c>
      <c r="B1086" s="15"/>
      <c r="C1086" s="15" t="s">
        <v>115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323</v>
      </c>
      <c r="L1086" s="16">
        <v>309.5</v>
      </c>
      <c r="M1086" s="30" t="s">
        <v>23</v>
      </c>
      <c r="N1086" s="16">
        <v>0</v>
      </c>
      <c r="O1086" s="16"/>
      <c r="P1086" s="18" t="s">
        <v>23</v>
      </c>
      <c r="Q1086" s="14"/>
      <c r="R1086" s="18">
        <v>0</v>
      </c>
      <c r="S1086" s="16">
        <v>0</v>
      </c>
      <c r="T1086" s="18">
        <f t="shared" si="361"/>
        <v>63956.949999999983</v>
      </c>
      <c r="U1086" s="15" t="s">
        <v>23</v>
      </c>
      <c r="W1086" s="14"/>
      <c r="X1086" s="18">
        <f>F1086</f>
        <v>0</v>
      </c>
      <c r="Y1086" s="16"/>
      <c r="Z1086" s="18">
        <f t="shared" si="362"/>
        <v>12968.46000000003</v>
      </c>
      <c r="AA1086" s="15" t="s">
        <v>23</v>
      </c>
      <c r="AB1086" s="24"/>
      <c r="AC1086" s="15" t="s">
        <v>23</v>
      </c>
      <c r="AD1086" s="25"/>
      <c r="AE1086" s="62" t="s">
        <v>23</v>
      </c>
      <c r="AF1086" s="63" t="s">
        <v>23</v>
      </c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 t="s">
        <v>23</v>
      </c>
      <c r="AR1086" s="14"/>
      <c r="AS1086" s="18">
        <v>0</v>
      </c>
      <c r="AT1086" s="16"/>
      <c r="AU1086" s="18">
        <f t="shared" si="364"/>
        <v>0</v>
      </c>
      <c r="AV1086" s="15" t="s">
        <v>23</v>
      </c>
      <c r="AX1086" s="14"/>
      <c r="AY1086" s="18">
        <v>0</v>
      </c>
      <c r="AZ1086" s="16"/>
      <c r="BA1086" s="18">
        <f t="shared" si="365"/>
        <v>0</v>
      </c>
      <c r="BB1086" s="15" t="s">
        <v>23</v>
      </c>
      <c r="BD1086" s="14"/>
      <c r="BE1086" s="18">
        <v>0</v>
      </c>
      <c r="BF1086" s="16"/>
      <c r="BG1086" s="18">
        <f t="shared" si="366"/>
        <v>0</v>
      </c>
      <c r="BH1086" s="15" t="s">
        <v>23</v>
      </c>
      <c r="BJ1086" s="86"/>
      <c r="BK1086" s="86"/>
      <c r="BL1086" s="24"/>
      <c r="BM1086" s="24"/>
      <c r="BN1086" s="24"/>
      <c r="BO1086" s="24"/>
      <c r="BP1086" s="24"/>
      <c r="BQ1086" s="126"/>
    </row>
    <row r="1087" spans="1:69" ht="16.8" customHeight="1" x14ac:dyDescent="0.35">
      <c r="A1087" s="15"/>
      <c r="B1087" s="15"/>
      <c r="C1087" s="15" t="s">
        <v>115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69</v>
      </c>
      <c r="L1087" s="51">
        <f>AI1096</f>
        <v>0</v>
      </c>
      <c r="M1087" s="16" t="s">
        <v>23</v>
      </c>
      <c r="N1087" s="16">
        <v>0</v>
      </c>
      <c r="O1087" s="16"/>
      <c r="P1087" s="18" t="s">
        <v>23</v>
      </c>
      <c r="Q1087" s="14"/>
      <c r="R1087" s="18">
        <v>0</v>
      </c>
      <c r="S1087" s="16">
        <v>0</v>
      </c>
      <c r="T1087" s="18">
        <f t="shared" si="361"/>
        <v>63956.949999999983</v>
      </c>
      <c r="U1087" s="15" t="s">
        <v>23</v>
      </c>
      <c r="W1087" s="14"/>
      <c r="X1087" s="18">
        <f>F1087</f>
        <v>0</v>
      </c>
      <c r="Y1087" s="16">
        <v>0</v>
      </c>
      <c r="Z1087" s="18">
        <f t="shared" si="362"/>
        <v>12968.46000000003</v>
      </c>
      <c r="AA1087" s="15" t="str">
        <f>C1087</f>
        <v>VERSAMENTO</v>
      </c>
      <c r="AB1087" s="24"/>
      <c r="AC1087" s="15" t="s">
        <v>23</v>
      </c>
      <c r="AD1087" s="25"/>
      <c r="AE1087" s="62" t="s">
        <v>23</v>
      </c>
      <c r="AF1087" s="63" t="s">
        <v>23</v>
      </c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 t="s">
        <v>23</v>
      </c>
      <c r="AR1087" s="14"/>
      <c r="AS1087" s="18">
        <v>0</v>
      </c>
      <c r="AT1087" s="16"/>
      <c r="AU1087" s="18">
        <f t="shared" si="364"/>
        <v>0</v>
      </c>
      <c r="AV1087" s="15" t="s">
        <v>23</v>
      </c>
      <c r="AX1087" s="14"/>
      <c r="AY1087" s="18">
        <v>0</v>
      </c>
      <c r="AZ1087" s="16"/>
      <c r="BA1087" s="18">
        <f t="shared" si="365"/>
        <v>0</v>
      </c>
      <c r="BB1087" s="15" t="s">
        <v>23</v>
      </c>
      <c r="BD1087" s="14"/>
      <c r="BE1087" s="18">
        <v>0</v>
      </c>
      <c r="BF1087" s="16"/>
      <c r="BG1087" s="18">
        <f t="shared" si="366"/>
        <v>0</v>
      </c>
      <c r="BH1087" s="15" t="s">
        <v>23</v>
      </c>
      <c r="BJ1087" s="86"/>
      <c r="BK1087" s="86"/>
      <c r="BL1087" s="24"/>
      <c r="BM1087" s="24"/>
      <c r="BN1087" s="24"/>
      <c r="BO1087" s="24"/>
      <c r="BP1087" s="24"/>
      <c r="BQ1087" s="126"/>
    </row>
    <row r="1088" spans="1:69" ht="16.8" customHeight="1" x14ac:dyDescent="0.35">
      <c r="A1088" s="15"/>
      <c r="B1088" s="15"/>
      <c r="C1088" s="68" t="s">
        <v>115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119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 t="s">
        <v>23</v>
      </c>
      <c r="W1088" s="14"/>
      <c r="X1088" s="18">
        <v>0</v>
      </c>
      <c r="Y1088" s="16"/>
      <c r="Z1088" s="18">
        <f t="shared" si="362"/>
        <v>12968.46000000003</v>
      </c>
      <c r="AA1088" s="15" t="str">
        <f>C1088</f>
        <v>VERSAMENTO</v>
      </c>
      <c r="AB1088" s="24"/>
      <c r="AC1088" s="15" t="s">
        <v>23</v>
      </c>
      <c r="AD1088" s="25"/>
      <c r="AE1088" s="62" t="s">
        <v>23</v>
      </c>
      <c r="AF1088" s="63" t="s">
        <v>23</v>
      </c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 t="s">
        <v>23</v>
      </c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 t="s">
        <v>23</v>
      </c>
      <c r="BD1088" s="14"/>
      <c r="BE1088" s="18">
        <v>0</v>
      </c>
      <c r="BF1088" s="16"/>
      <c r="BG1088" s="18">
        <f t="shared" si="366"/>
        <v>0</v>
      </c>
      <c r="BH1088" s="15" t="s">
        <v>23</v>
      </c>
      <c r="BJ1088" s="86"/>
      <c r="BK1088" s="86"/>
      <c r="BL1088" s="24"/>
      <c r="BM1088" s="24"/>
      <c r="BN1088" s="24"/>
      <c r="BO1088" s="24"/>
      <c r="BP1088" s="24"/>
      <c r="BQ1088" s="126"/>
    </row>
    <row r="1089" spans="1:69" ht="16.8" customHeight="1" x14ac:dyDescent="0.35">
      <c r="A1089" s="15"/>
      <c r="B1089" s="15"/>
      <c r="C1089" s="15" t="s">
        <v>178</v>
      </c>
      <c r="D1089" s="16"/>
      <c r="E1089" s="16"/>
      <c r="F1089" s="16">
        <f>'BONIFICI GENERALI '!B830+'BONIFICI CATTOLICA'!B830</f>
        <v>8317.93</v>
      </c>
      <c r="G1089" s="85">
        <f>F1079</f>
        <v>0</v>
      </c>
      <c r="H1089" s="16"/>
      <c r="I1089" s="4"/>
      <c r="J1089" s="14"/>
      <c r="K1089" s="17" t="s">
        <v>94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 t="s">
        <v>23</v>
      </c>
      <c r="W1089" s="14"/>
      <c r="X1089" s="18">
        <f>F1089</f>
        <v>8317.93</v>
      </c>
      <c r="Y1089" s="16">
        <f>G1089</f>
        <v>0</v>
      </c>
      <c r="Z1089" s="18">
        <f t="shared" si="362"/>
        <v>21286.390000000029</v>
      </c>
      <c r="AA1089" s="15" t="str">
        <f>C1089</f>
        <v>BONIFICI</v>
      </c>
      <c r="AB1089" s="24"/>
      <c r="AC1089" s="15" t="s">
        <v>23</v>
      </c>
      <c r="AD1089" s="25"/>
      <c r="AE1089" s="62" t="s">
        <v>23</v>
      </c>
      <c r="AF1089" s="63" t="s">
        <v>23</v>
      </c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 t="s">
        <v>23</v>
      </c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 t="s">
        <v>23</v>
      </c>
      <c r="BD1089" s="14"/>
      <c r="BE1089" s="18">
        <v>0</v>
      </c>
      <c r="BF1089" s="16"/>
      <c r="BG1089" s="18">
        <f t="shared" si="366"/>
        <v>0</v>
      </c>
      <c r="BH1089" s="15" t="s">
        <v>23</v>
      </c>
      <c r="BJ1089" s="86"/>
      <c r="BK1089" s="86"/>
      <c r="BL1089" s="24"/>
      <c r="BM1089" s="24"/>
      <c r="BN1089" s="24"/>
      <c r="BO1089" s="24"/>
      <c r="BP1089" s="24"/>
      <c r="BQ1089" s="126"/>
    </row>
    <row r="1090" spans="1:69" ht="16.8" customHeight="1" x14ac:dyDescent="0.35">
      <c r="A1090" s="15"/>
      <c r="B1090" s="15"/>
      <c r="C1090" s="47" t="s">
        <v>120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 t="s">
        <v>23</v>
      </c>
      <c r="N1090" s="3" t="s">
        <v>23</v>
      </c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21286.390000000029</v>
      </c>
      <c r="AA1090" s="15" t="str">
        <f>C1090</f>
        <v>PREL .PROVVIGIONI MATURATE</v>
      </c>
      <c r="AB1090" s="24"/>
      <c r="AC1090" s="15" t="s">
        <v>166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 t="s">
        <v>23</v>
      </c>
      <c r="AR1090" s="14"/>
      <c r="AS1090" s="18"/>
      <c r="AT1090" s="25">
        <v>0</v>
      </c>
      <c r="AU1090" s="18">
        <f t="shared" si="364"/>
        <v>0</v>
      </c>
      <c r="AV1090" s="15" t="s">
        <v>23</v>
      </c>
      <c r="AX1090" s="14"/>
      <c r="AY1090" s="18"/>
      <c r="AZ1090" s="25">
        <v>0</v>
      </c>
      <c r="BA1090" s="18">
        <f t="shared" si="365"/>
        <v>0</v>
      </c>
      <c r="BB1090" s="15" t="s">
        <v>23</v>
      </c>
      <c r="BD1090" s="14"/>
      <c r="BE1090" s="18"/>
      <c r="BF1090" s="25">
        <v>0</v>
      </c>
      <c r="BG1090" s="18">
        <f t="shared" si="366"/>
        <v>0</v>
      </c>
      <c r="BH1090" s="15" t="s">
        <v>23</v>
      </c>
      <c r="BJ1090" s="86"/>
      <c r="BK1090" s="86"/>
      <c r="BL1090" s="24"/>
      <c r="BM1090" s="24"/>
      <c r="BN1090" s="24"/>
      <c r="BO1090" s="24"/>
      <c r="BP1090" s="24"/>
      <c r="BQ1090" s="126"/>
    </row>
    <row r="1091" spans="1:69" ht="16.8" customHeight="1" x14ac:dyDescent="0.35">
      <c r="A1091" s="15"/>
      <c r="B1091" s="15"/>
      <c r="C1091" s="15" t="s">
        <v>121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 t="s">
        <v>23</v>
      </c>
      <c r="N1091" s="16" t="s">
        <v>23</v>
      </c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21286.390000000029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6"/>
    </row>
    <row r="1092" spans="1:69" ht="16.8" customHeight="1" x14ac:dyDescent="0.35">
      <c r="A1092" s="15" t="s">
        <v>23</v>
      </c>
      <c r="B1092" s="15"/>
      <c r="C1092" s="15" t="s">
        <v>122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21286.390000000029</v>
      </c>
      <c r="AA1092" s="15" t="s">
        <v>23</v>
      </c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 t="s">
        <v>23</v>
      </c>
      <c r="AR1092" s="14"/>
      <c r="AS1092" s="18"/>
      <c r="AT1092" s="16">
        <v>0</v>
      </c>
      <c r="AU1092" s="18">
        <f t="shared" si="364"/>
        <v>0</v>
      </c>
      <c r="AV1092" s="15" t="s">
        <v>23</v>
      </c>
      <c r="AX1092" s="14"/>
      <c r="AY1092" s="18"/>
      <c r="AZ1092" s="16">
        <v>0</v>
      </c>
      <c r="BA1092" s="18">
        <f t="shared" si="365"/>
        <v>0</v>
      </c>
      <c r="BB1092" s="15" t="s">
        <v>23</v>
      </c>
      <c r="BD1092" s="14"/>
      <c r="BE1092" s="18"/>
      <c r="BF1092" s="16">
        <v>0</v>
      </c>
      <c r="BG1092" s="18">
        <f t="shared" si="366"/>
        <v>0</v>
      </c>
      <c r="BH1092" s="15" t="s">
        <v>23</v>
      </c>
      <c r="BJ1092" s="86"/>
      <c r="BK1092" s="86"/>
      <c r="BL1092" s="24"/>
      <c r="BM1092" s="24"/>
      <c r="BN1092" s="24"/>
      <c r="BO1092" s="24"/>
      <c r="BP1092" s="24"/>
      <c r="BQ1092" s="126"/>
    </row>
    <row r="1093" spans="1:69" ht="16.8" customHeight="1" x14ac:dyDescent="0.35">
      <c r="A1093" s="15"/>
      <c r="B1093" s="15"/>
      <c r="C1093" s="15" t="s">
        <v>23</v>
      </c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123</v>
      </c>
      <c r="L1093" s="3">
        <f>SUM(L1073:L1087)+N1072+L1089+L1090</f>
        <v>111322.29000000001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 t="s">
        <v>23</v>
      </c>
      <c r="W1093" s="14"/>
      <c r="X1093" s="18">
        <v>0</v>
      </c>
      <c r="Y1093" s="16">
        <v>0</v>
      </c>
      <c r="Z1093" s="18">
        <f t="shared" si="362"/>
        <v>21286.390000000029</v>
      </c>
      <c r="AA1093" s="15" t="s">
        <v>23</v>
      </c>
      <c r="AB1093" s="24"/>
      <c r="AC1093" s="15" t="str">
        <f>C1093</f>
        <v/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119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 t="s">
        <v>23</v>
      </c>
      <c r="AR1093" s="14"/>
      <c r="AS1093" s="18"/>
      <c r="AT1093" s="16">
        <v>0</v>
      </c>
      <c r="AU1093" s="18">
        <f t="shared" si="364"/>
        <v>0</v>
      </c>
      <c r="AV1093" s="16" t="s">
        <v>23</v>
      </c>
      <c r="AX1093" s="14"/>
      <c r="AY1093" s="18"/>
      <c r="AZ1093" s="16">
        <v>0</v>
      </c>
      <c r="BA1093" s="18">
        <f t="shared" si="365"/>
        <v>0</v>
      </c>
      <c r="BB1093" s="15" t="s">
        <v>23</v>
      </c>
      <c r="BD1093" s="14"/>
      <c r="BE1093" s="18"/>
      <c r="BF1093" s="16">
        <v>0</v>
      </c>
      <c r="BG1093" s="18">
        <f t="shared" si="366"/>
        <v>0</v>
      </c>
      <c r="BH1093" s="15" t="s">
        <v>23</v>
      </c>
      <c r="BJ1093" s="86"/>
      <c r="BK1093" s="86"/>
      <c r="BL1093" s="24"/>
      <c r="BM1093" s="24"/>
      <c r="BN1093" s="24"/>
      <c r="BO1093" s="24"/>
      <c r="BP1093" s="24"/>
      <c r="BQ1093" s="126"/>
    </row>
    <row r="1094" spans="1:69" ht="16.8" customHeight="1" x14ac:dyDescent="0.35">
      <c r="A1094" s="15"/>
      <c r="B1094" s="15"/>
      <c r="C1094" s="64" t="s">
        <v>150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 t="s">
        <v>23</v>
      </c>
      <c r="K1094" s="6" t="s">
        <v>124</v>
      </c>
      <c r="L1094" s="3">
        <f>L1093-M1093</f>
        <v>38965.950000000012</v>
      </c>
      <c r="M1094" s="16"/>
      <c r="N1094" s="16"/>
      <c r="O1094" s="16" t="s">
        <v>23</v>
      </c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21286.390000000029</v>
      </c>
      <c r="AA1094" s="15" t="s">
        <v>23</v>
      </c>
      <c r="AB1094" s="24"/>
      <c r="AC1094" s="71" t="s">
        <v>199</v>
      </c>
      <c r="AD1094" s="65"/>
      <c r="AE1094" s="65">
        <v>0</v>
      </c>
      <c r="AF1094" s="63">
        <f>SUM(AF1046:AF1093)</f>
        <v>54731.97</v>
      </c>
      <c r="AG1094" s="25"/>
      <c r="AH1094" s="24" t="s">
        <v>125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 t="s">
        <v>23</v>
      </c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6"/>
    </row>
    <row r="1095" spans="1:69" ht="16.8" customHeight="1" x14ac:dyDescent="0.35">
      <c r="A1095" s="15"/>
      <c r="B1095" s="15"/>
      <c r="C1095" s="64" t="s">
        <v>152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36</v>
      </c>
      <c r="L1095" s="55">
        <f>D1096+E1096+A1096+B1096+B1043</f>
        <v>38965.94999999999</v>
      </c>
      <c r="M1095" s="16"/>
      <c r="N1095" s="16"/>
      <c r="O1095" s="56" t="s">
        <v>23</v>
      </c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21286.390000000029</v>
      </c>
      <c r="AA1095" s="15" t="s">
        <v>23</v>
      </c>
      <c r="AB1095" s="24"/>
      <c r="AC1095" s="71" t="s">
        <v>170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6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127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128</v>
      </c>
      <c r="L1096" s="3">
        <f>L1094-L1095</f>
        <v>0</v>
      </c>
      <c r="M1096" s="27" t="s">
        <v>171</v>
      </c>
      <c r="N1096" s="27">
        <f>O1096-L1095</f>
        <v>894.03000000004249</v>
      </c>
      <c r="O1096" s="44">
        <f>Z1096+AU1096+N1072+SUM(L1075:L1086)+SUM(N1076:N1086)+L1090-D1042-D1045-D1041+E1043</f>
        <v>39859.980000000032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21286.390000000029</v>
      </c>
      <c r="AA1096" s="57"/>
      <c r="AB1096" s="60"/>
      <c r="AC1096" s="60" t="s">
        <v>129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172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200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7" spans="1:69" ht="16.8" customHeight="1" x14ac:dyDescent="0.25">
      <c r="A1097" s="7" t="s">
        <v>23</v>
      </c>
      <c r="C1097" s="7" t="s">
        <v>23</v>
      </c>
    </row>
    <row r="1098" spans="1:69" ht="16.8" customHeight="1" x14ac:dyDescent="0.25">
      <c r="A1098" s="50" t="s">
        <v>23</v>
      </c>
    </row>
    <row r="1099" spans="1:69" ht="16.8" customHeight="1" x14ac:dyDescent="0.35">
      <c r="A1099" s="2"/>
      <c r="B1099" s="2" t="s">
        <v>23</v>
      </c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4" t="s">
        <v>25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V1099" s="7" t="s">
        <v>23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130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173</v>
      </c>
      <c r="BK1099" s="21" t="s">
        <v>0</v>
      </c>
      <c r="BL1099" s="8" t="s">
        <v>35</v>
      </c>
      <c r="BM1099" s="8" t="s">
        <v>0</v>
      </c>
      <c r="BN1099" s="8" t="s">
        <v>41</v>
      </c>
      <c r="BO1099" s="8" t="s">
        <v>174</v>
      </c>
      <c r="BP1099" s="8" t="s">
        <v>0</v>
      </c>
      <c r="BQ1099" s="9" t="s">
        <v>175</v>
      </c>
    </row>
    <row r="1100" spans="1:69" ht="16.8" customHeight="1" x14ac:dyDescent="0.35">
      <c r="A1100" s="14">
        <v>45316</v>
      </c>
      <c r="B1100" s="15" t="s">
        <v>176</v>
      </c>
      <c r="C1100" s="15" t="s">
        <v>177</v>
      </c>
      <c r="D1100" s="16">
        <v>12659.57</v>
      </c>
      <c r="E1100" s="16">
        <v>0</v>
      </c>
      <c r="F1100" s="16"/>
      <c r="G1100" s="16"/>
      <c r="H1100" s="105"/>
      <c r="I1100" s="4"/>
      <c r="J1100" s="14">
        <f>A1100</f>
        <v>45316</v>
      </c>
      <c r="K1100" s="17" t="s">
        <v>25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 t="e">
        <f>D1103+D1106+D1104-E1104-E1103+O1039</f>
        <v>#VALUE!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21286.390000000029</v>
      </c>
      <c r="AA1100" s="15"/>
      <c r="AB1100" s="19">
        <f>A1100</f>
        <v>45316</v>
      </c>
      <c r="AC1100" s="12" t="s">
        <v>26</v>
      </c>
      <c r="AD1100" s="11">
        <f>N1100</f>
        <v>3242.5099999999998</v>
      </c>
      <c r="AE1100" s="11"/>
      <c r="AF1100" s="20"/>
      <c r="AG1100" s="20"/>
      <c r="AH1100" s="21" t="s">
        <v>27</v>
      </c>
      <c r="AI1100" s="22" t="s">
        <v>28</v>
      </c>
      <c r="AJ1100" s="23" t="s">
        <v>29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178</v>
      </c>
      <c r="BM1100" s="88">
        <f>BK1100</f>
        <v>45316</v>
      </c>
      <c r="BN1100" s="24" t="s">
        <v>178</v>
      </c>
      <c r="BO1100" s="24"/>
      <c r="BP1100" s="88">
        <f>BK1100</f>
        <v>45316</v>
      </c>
      <c r="BQ1100" s="126"/>
    </row>
    <row r="1101" spans="1:69" ht="16.8" customHeight="1" x14ac:dyDescent="0.35">
      <c r="A1101" s="15"/>
      <c r="B1101" s="15"/>
      <c r="C1101" s="15" t="s">
        <v>179</v>
      </c>
      <c r="D1101" s="16">
        <v>0</v>
      </c>
      <c r="E1101" s="16"/>
      <c r="F1101" s="16"/>
      <c r="G1101" s="16"/>
      <c r="H1101" s="105" t="s">
        <v>35</v>
      </c>
      <c r="I1101" s="4" t="s">
        <v>23</v>
      </c>
      <c r="J1101" s="14"/>
      <c r="K1101" s="17" t="s">
        <v>31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21286.390000000029</v>
      </c>
      <c r="AA1101" s="15"/>
      <c r="AB1101" s="24"/>
      <c r="AC1101" s="24" t="s">
        <v>32</v>
      </c>
      <c r="AD1101" s="25"/>
      <c r="AE1101" s="25"/>
      <c r="AF1101" s="25"/>
      <c r="AG1101" s="25"/>
      <c r="AH1101" s="12" t="s">
        <v>33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 t="s">
        <v>23</v>
      </c>
      <c r="BL1101" s="24">
        <v>0</v>
      </c>
      <c r="BM1101" s="91" t="s">
        <v>23</v>
      </c>
      <c r="BN1101" s="24">
        <v>0</v>
      </c>
      <c r="BO1101" s="24">
        <v>0</v>
      </c>
      <c r="BP1101" s="91" t="s">
        <v>23</v>
      </c>
      <c r="BQ1101" s="126"/>
    </row>
    <row r="1102" spans="1:69" ht="16.8" customHeight="1" x14ac:dyDescent="0.35">
      <c r="A1102" s="15"/>
      <c r="B1102" s="15"/>
      <c r="C1102" s="15" t="s">
        <v>180</v>
      </c>
      <c r="D1102" s="16">
        <v>13319.47</v>
      </c>
      <c r="E1102" s="16">
        <v>1885.5</v>
      </c>
      <c r="F1102" s="16" t="s">
        <v>23</v>
      </c>
      <c r="G1102" s="16"/>
      <c r="H1102" s="105">
        <f>D1103+H1041</f>
        <v>2399.3900000000003</v>
      </c>
      <c r="I1102" s="4" t="s">
        <v>23</v>
      </c>
      <c r="J1102" s="14"/>
      <c r="K1102" s="17" t="s">
        <v>36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21286.390000000029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 t="s">
        <v>23</v>
      </c>
      <c r="BL1102" s="24">
        <v>0</v>
      </c>
      <c r="BM1102" s="91" t="s">
        <v>23</v>
      </c>
      <c r="BN1102" s="24">
        <v>0</v>
      </c>
      <c r="BO1102" s="24">
        <v>0</v>
      </c>
      <c r="BP1102" s="91" t="s">
        <v>23</v>
      </c>
      <c r="BQ1102" s="126"/>
    </row>
    <row r="1103" spans="1:69" ht="16.8" customHeight="1" x14ac:dyDescent="0.35">
      <c r="A1103" s="15"/>
      <c r="B1103" s="15">
        <v>0</v>
      </c>
      <c r="C1103" s="15" t="s">
        <v>181</v>
      </c>
      <c r="D1103" s="16">
        <v>1120.97</v>
      </c>
      <c r="E1103" s="16"/>
      <c r="F1103" s="16"/>
      <c r="G1103" s="16"/>
      <c r="H1103" s="105" t="s">
        <v>41</v>
      </c>
      <c r="I1103" s="4" t="s">
        <v>23</v>
      </c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21286.390000000029</v>
      </c>
      <c r="AA1103" s="15"/>
      <c r="AB1103" s="24"/>
      <c r="AC1103" s="24"/>
      <c r="AD1103" s="25"/>
      <c r="AE1103" s="25"/>
      <c r="AF1103" s="25"/>
      <c r="AG1103" s="25"/>
      <c r="AH1103" s="17" t="s">
        <v>23</v>
      </c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 t="s">
        <v>23</v>
      </c>
      <c r="BL1103" s="24">
        <v>0</v>
      </c>
      <c r="BM1103" s="91" t="s">
        <v>23</v>
      </c>
      <c r="BN1103" s="24">
        <v>0</v>
      </c>
      <c r="BO1103" s="24">
        <v>0</v>
      </c>
      <c r="BP1103" s="91" t="s">
        <v>23</v>
      </c>
      <c r="BQ1103" s="126"/>
    </row>
    <row r="1104" spans="1:69" ht="16.8" customHeight="1" x14ac:dyDescent="0.35">
      <c r="A1104" s="15"/>
      <c r="B1104" s="16">
        <f>B1103+B1043</f>
        <v>2198.27</v>
      </c>
      <c r="C1104" s="15" t="s">
        <v>182</v>
      </c>
      <c r="D1104" s="16">
        <v>1889.98</v>
      </c>
      <c r="E1104" s="16">
        <v>0</v>
      </c>
      <c r="F1104" s="16"/>
      <c r="G1104" s="16" t="s">
        <v>23</v>
      </c>
      <c r="H1104" s="105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21286.390000000029</v>
      </c>
      <c r="AA1104" s="15"/>
      <c r="AB1104" s="24"/>
      <c r="AC1104" s="17" t="s">
        <v>23</v>
      </c>
      <c r="AD1104" s="25"/>
      <c r="AE1104" s="25" t="s">
        <v>23</v>
      </c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 t="s">
        <v>23</v>
      </c>
      <c r="BL1104" s="24">
        <v>0</v>
      </c>
      <c r="BM1104" s="91" t="s">
        <v>23</v>
      </c>
      <c r="BN1104" s="24">
        <v>0</v>
      </c>
      <c r="BO1104" s="24"/>
      <c r="BP1104" s="24"/>
      <c r="BQ1104" s="126"/>
    </row>
    <row r="1105" spans="1:69" ht="16.8" customHeight="1" x14ac:dyDescent="0.35">
      <c r="A1105" s="15" t="s">
        <v>371</v>
      </c>
      <c r="B1105" s="15"/>
      <c r="C1105" s="15" t="s">
        <v>183</v>
      </c>
      <c r="D1105" s="16">
        <v>921.5</v>
      </c>
      <c r="E1105" s="16">
        <v>0</v>
      </c>
      <c r="F1105" s="16"/>
      <c r="G1105" s="16" t="s">
        <v>23</v>
      </c>
      <c r="H1105" s="105" t="s">
        <v>45</v>
      </c>
      <c r="I1105" s="77" t="s">
        <v>184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21286.390000000029</v>
      </c>
      <c r="AA1105" s="15"/>
      <c r="AB1105" s="24"/>
      <c r="AC1105" s="17" t="s">
        <v>23</v>
      </c>
      <c r="AD1105" s="25"/>
      <c r="AE1105" s="25" t="s">
        <v>23</v>
      </c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 t="s">
        <v>23</v>
      </c>
      <c r="BL1105" s="24">
        <v>0</v>
      </c>
      <c r="BM1105" s="91" t="s">
        <v>23</v>
      </c>
      <c r="BN1105" s="24">
        <v>0</v>
      </c>
      <c r="BO1105" s="24"/>
      <c r="BP1105" s="24"/>
      <c r="BQ1105" s="126"/>
    </row>
    <row r="1106" spans="1:69" ht="16.8" customHeight="1" x14ac:dyDescent="0.35">
      <c r="A1106" s="15" t="s">
        <v>372</v>
      </c>
      <c r="B1106" s="15" t="s">
        <v>43</v>
      </c>
      <c r="C1106" s="15" t="s">
        <v>185</v>
      </c>
      <c r="D1106" s="16">
        <v>0</v>
      </c>
      <c r="E1106" s="16"/>
      <c r="F1106" s="16"/>
      <c r="G1106" s="16" t="s">
        <v>23</v>
      </c>
      <c r="H1106" s="105">
        <f>D1106+H1045</f>
        <v>23.73</v>
      </c>
      <c r="I1106" s="78">
        <f>D1103+D1104-E1104+D1106</f>
        <v>3010.95</v>
      </c>
      <c r="J1106" s="14"/>
      <c r="K1106" s="15" t="s">
        <v>46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21286.390000000029</v>
      </c>
      <c r="AA1106" s="15"/>
      <c r="AB1106" s="24"/>
      <c r="AC1106" s="17" t="s">
        <v>23</v>
      </c>
      <c r="AD1106" s="25"/>
      <c r="AE1106" s="25" t="s">
        <v>23</v>
      </c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 t="s">
        <v>23</v>
      </c>
      <c r="BL1106" s="24">
        <v>0</v>
      </c>
      <c r="BM1106" s="91" t="s">
        <v>23</v>
      </c>
      <c r="BN1106" s="24">
        <v>0</v>
      </c>
      <c r="BO1106" s="24"/>
      <c r="BP1106" s="24"/>
      <c r="BQ1106" s="126"/>
    </row>
    <row r="1107" spans="1:69" ht="16.8" customHeight="1" x14ac:dyDescent="0.35">
      <c r="A1107" s="15"/>
      <c r="B1107" s="15"/>
      <c r="C1107" s="15" t="s">
        <v>186</v>
      </c>
      <c r="D1107" s="16">
        <v>231.56</v>
      </c>
      <c r="E1107" s="16"/>
      <c r="F1107" s="16"/>
      <c r="G1107" s="16">
        <v>0</v>
      </c>
      <c r="H1107" s="105" t="s">
        <v>50</v>
      </c>
      <c r="I1107" s="4"/>
      <c r="J1107" s="14"/>
      <c r="K1107" s="15" t="s">
        <v>48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21286.390000000029</v>
      </c>
      <c r="AA1107" s="15" t="s">
        <v>23</v>
      </c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 t="s">
        <v>23</v>
      </c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 t="s">
        <v>23</v>
      </c>
      <c r="AR1107" s="14"/>
      <c r="AS1107" s="18"/>
      <c r="AT1107" s="16">
        <v>0</v>
      </c>
      <c r="AU1107" s="18">
        <f t="shared" si="370"/>
        <v>0</v>
      </c>
      <c r="AV1107" s="15" t="s">
        <v>23</v>
      </c>
      <c r="AX1107" s="14"/>
      <c r="AY1107" s="18"/>
      <c r="AZ1107" s="16">
        <v>0</v>
      </c>
      <c r="BA1107" s="18">
        <f t="shared" si="371"/>
        <v>0</v>
      </c>
      <c r="BB1107" s="15" t="s">
        <v>23</v>
      </c>
      <c r="BD1107" s="14"/>
      <c r="BE1107" s="18"/>
      <c r="BF1107" s="16">
        <v>0</v>
      </c>
      <c r="BG1107" s="18">
        <f t="shared" si="372"/>
        <v>0</v>
      </c>
      <c r="BH1107" s="15" t="s">
        <v>23</v>
      </c>
      <c r="BJ1107" s="86">
        <v>0</v>
      </c>
      <c r="BK1107" s="90" t="s">
        <v>23</v>
      </c>
      <c r="BL1107" s="24">
        <v>0</v>
      </c>
      <c r="BM1107" s="91" t="s">
        <v>23</v>
      </c>
      <c r="BN1107" s="24">
        <v>0</v>
      </c>
      <c r="BO1107" s="24"/>
      <c r="BP1107" s="24"/>
      <c r="BQ1107" s="126"/>
    </row>
    <row r="1108" spans="1:69" ht="16.8" customHeight="1" x14ac:dyDescent="0.35">
      <c r="A1108" s="15">
        <v>13.45</v>
      </c>
      <c r="B1108" s="15"/>
      <c r="C1108" s="15" t="s">
        <v>187</v>
      </c>
      <c r="D1108" s="16"/>
      <c r="E1108" s="16"/>
      <c r="F1108" s="16"/>
      <c r="G1108" s="16">
        <v>0</v>
      </c>
      <c r="H1108" s="105">
        <f>D1107+H1047</f>
        <v>1718.1599999999999</v>
      </c>
      <c r="I1108" s="4"/>
      <c r="J1108" s="14"/>
      <c r="K1108" s="15" t="s">
        <v>51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21286.390000000029</v>
      </c>
      <c r="AA1108" s="15" t="s">
        <v>23</v>
      </c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 t="s">
        <v>23</v>
      </c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 t="s">
        <v>23</v>
      </c>
      <c r="AR1108" s="14"/>
      <c r="AS1108" s="18">
        <v>0</v>
      </c>
      <c r="AT1108" s="16">
        <v>0</v>
      </c>
      <c r="AU1108" s="18">
        <f t="shared" si="370"/>
        <v>0</v>
      </c>
      <c r="AV1108" s="15" t="s">
        <v>23</v>
      </c>
      <c r="AX1108" s="14"/>
      <c r="AY1108" s="18">
        <v>0</v>
      </c>
      <c r="AZ1108" s="16">
        <v>0</v>
      </c>
      <c r="BA1108" s="18">
        <f t="shared" si="371"/>
        <v>0</v>
      </c>
      <c r="BB1108" s="15" t="s">
        <v>23</v>
      </c>
      <c r="BD1108" s="14"/>
      <c r="BE1108" s="18">
        <v>0</v>
      </c>
      <c r="BF1108" s="16">
        <v>0</v>
      </c>
      <c r="BG1108" s="18">
        <f t="shared" si="372"/>
        <v>0</v>
      </c>
      <c r="BH1108" s="15" t="s">
        <v>23</v>
      </c>
      <c r="BJ1108" s="86">
        <v>0</v>
      </c>
      <c r="BK1108" s="90" t="s">
        <v>23</v>
      </c>
      <c r="BL1108" s="24">
        <v>0</v>
      </c>
      <c r="BM1108" s="91" t="s">
        <v>23</v>
      </c>
      <c r="BN1108" s="24">
        <v>0</v>
      </c>
      <c r="BO1108" s="24"/>
      <c r="BP1108" s="24"/>
      <c r="BQ1108" s="126"/>
    </row>
    <row r="1109" spans="1:69" ht="16.8" customHeight="1" x14ac:dyDescent="0.35">
      <c r="A1109" s="15"/>
      <c r="B1109" s="15"/>
      <c r="C1109" s="15" t="s">
        <v>188</v>
      </c>
      <c r="D1109" s="16"/>
      <c r="E1109" s="16"/>
      <c r="F1109" s="16"/>
      <c r="G1109" s="16">
        <v>0</v>
      </c>
      <c r="H1109" s="105" t="s">
        <v>23</v>
      </c>
      <c r="I1109" s="4"/>
      <c r="J1109" s="14"/>
      <c r="K1109" s="15" t="s">
        <v>53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21286.390000000029</v>
      </c>
      <c r="AA1109" s="15" t="s">
        <v>23</v>
      </c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 t="s">
        <v>23</v>
      </c>
      <c r="AR1109" s="14"/>
      <c r="AS1109" s="18"/>
      <c r="AT1109" s="16">
        <v>0</v>
      </c>
      <c r="AU1109" s="18">
        <f t="shared" si="370"/>
        <v>0</v>
      </c>
      <c r="AV1109" s="15" t="s">
        <v>23</v>
      </c>
      <c r="AX1109" s="14"/>
      <c r="AY1109" s="18"/>
      <c r="AZ1109" s="16">
        <v>0</v>
      </c>
      <c r="BA1109" s="18">
        <f t="shared" si="371"/>
        <v>0</v>
      </c>
      <c r="BB1109" s="15" t="s">
        <v>23</v>
      </c>
      <c r="BD1109" s="14"/>
      <c r="BE1109" s="18"/>
      <c r="BF1109" s="16">
        <v>0</v>
      </c>
      <c r="BG1109" s="18">
        <f t="shared" si="372"/>
        <v>0</v>
      </c>
      <c r="BH1109" s="15" t="s">
        <v>23</v>
      </c>
      <c r="BJ1109" s="86">
        <v>0</v>
      </c>
      <c r="BK1109" s="90" t="s">
        <v>23</v>
      </c>
      <c r="BL1109" s="24">
        <v>0</v>
      </c>
      <c r="BM1109" s="24"/>
      <c r="BN1109" s="24"/>
      <c r="BO1109" s="24"/>
      <c r="BP1109" s="24"/>
      <c r="BQ1109" s="126"/>
    </row>
    <row r="1110" spans="1:69" ht="16.8" customHeight="1" x14ac:dyDescent="0.35">
      <c r="A1110" s="15"/>
      <c r="B1110" s="15"/>
      <c r="C1110" s="15" t="s">
        <v>189</v>
      </c>
      <c r="D1110" s="16"/>
      <c r="E1110" s="16"/>
      <c r="F1110" s="16"/>
      <c r="G1110" s="16">
        <v>0</v>
      </c>
      <c r="H1110" s="105" t="s">
        <v>23</v>
      </c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21286.390000000029</v>
      </c>
      <c r="AA1110" s="15" t="s">
        <v>23</v>
      </c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 t="s">
        <v>23</v>
      </c>
      <c r="AR1110" s="14"/>
      <c r="AS1110" s="18"/>
      <c r="AT1110" s="16">
        <v>0</v>
      </c>
      <c r="AU1110" s="18">
        <f t="shared" si="370"/>
        <v>0</v>
      </c>
      <c r="AV1110" s="15" t="s">
        <v>23</v>
      </c>
      <c r="AX1110" s="14"/>
      <c r="AY1110" s="18"/>
      <c r="AZ1110" s="16">
        <v>0</v>
      </c>
      <c r="BA1110" s="18">
        <f t="shared" si="371"/>
        <v>0</v>
      </c>
      <c r="BB1110" s="15" t="s">
        <v>23</v>
      </c>
      <c r="BD1110" s="14"/>
      <c r="BE1110" s="18"/>
      <c r="BF1110" s="16">
        <v>0</v>
      </c>
      <c r="BG1110" s="18">
        <f t="shared" si="372"/>
        <v>0</v>
      </c>
      <c r="BH1110" s="15" t="s">
        <v>23</v>
      </c>
      <c r="BJ1110" s="86">
        <v>0</v>
      </c>
      <c r="BK1110" s="90" t="s">
        <v>23</v>
      </c>
      <c r="BL1110" s="24" t="s">
        <v>23</v>
      </c>
      <c r="BM1110" s="24"/>
      <c r="BN1110" s="24"/>
      <c r="BO1110" s="24"/>
      <c r="BP1110" s="24"/>
      <c r="BQ1110" s="126"/>
    </row>
    <row r="1111" spans="1:69" ht="16.8" customHeight="1" x14ac:dyDescent="0.35">
      <c r="A1111" s="15"/>
      <c r="B1111" s="15"/>
      <c r="C1111" s="15" t="s">
        <v>190</v>
      </c>
      <c r="D1111" s="16"/>
      <c r="E1111" s="16"/>
      <c r="F1111" s="16"/>
      <c r="G1111" s="16">
        <v>0</v>
      </c>
      <c r="H1111" s="16" t="s">
        <v>23</v>
      </c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21286.390000000029</v>
      </c>
      <c r="AA1111" s="15" t="s">
        <v>23</v>
      </c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 t="s">
        <v>23</v>
      </c>
      <c r="AR1111" s="14"/>
      <c r="AS1111" s="18"/>
      <c r="AT1111" s="16">
        <v>0</v>
      </c>
      <c r="AU1111" s="18">
        <f t="shared" si="370"/>
        <v>0</v>
      </c>
      <c r="AV1111" s="15" t="s">
        <v>23</v>
      </c>
      <c r="AX1111" s="14"/>
      <c r="AY1111" s="18"/>
      <c r="AZ1111" s="16">
        <v>0</v>
      </c>
      <c r="BA1111" s="18">
        <f t="shared" si="371"/>
        <v>0</v>
      </c>
      <c r="BB1111" s="15" t="s">
        <v>23</v>
      </c>
      <c r="BD1111" s="14"/>
      <c r="BE1111" s="18"/>
      <c r="BF1111" s="16">
        <v>0</v>
      </c>
      <c r="BG1111" s="18">
        <f t="shared" si="372"/>
        <v>0</v>
      </c>
      <c r="BH1111" s="15" t="s">
        <v>23</v>
      </c>
      <c r="BJ1111" s="86">
        <v>0</v>
      </c>
      <c r="BK1111" s="90" t="s">
        <v>23</v>
      </c>
      <c r="BL1111" s="24"/>
      <c r="BM1111" s="24"/>
      <c r="BN1111" s="24"/>
      <c r="BO1111" s="24"/>
      <c r="BP1111" s="24"/>
      <c r="BQ1111" s="126"/>
    </row>
    <row r="1112" spans="1:69" ht="16.8" customHeight="1" x14ac:dyDescent="0.35">
      <c r="A1112" s="15"/>
      <c r="B1112" s="15"/>
      <c r="C1112" s="15" t="s">
        <v>56</v>
      </c>
      <c r="D1112" s="16">
        <f>SUM(G1104:G1111)+E1107+E1108+E1109+E1110+E1111</f>
        <v>0</v>
      </c>
      <c r="E1112" s="16"/>
      <c r="F1112" s="16"/>
      <c r="G1112" s="16"/>
      <c r="H1112" s="16" t="s">
        <v>23</v>
      </c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 t="s">
        <v>23</v>
      </c>
      <c r="W1112" s="14"/>
      <c r="X1112" s="18"/>
      <c r="Y1112" s="16">
        <v>0</v>
      </c>
      <c r="Z1112" s="18">
        <f t="shared" si="368"/>
        <v>21286.390000000029</v>
      </c>
      <c r="AA1112" s="15" t="s">
        <v>23</v>
      </c>
      <c r="AB1112" s="24"/>
      <c r="AC1112" s="15" t="s">
        <v>23</v>
      </c>
      <c r="AD1112" s="25"/>
      <c r="AE1112" s="62" t="s">
        <v>23</v>
      </c>
      <c r="AF1112" s="63" t="s">
        <v>23</v>
      </c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 t="s">
        <v>23</v>
      </c>
      <c r="AR1112" s="14"/>
      <c r="AS1112" s="18"/>
      <c r="AT1112" s="16">
        <v>0</v>
      </c>
      <c r="AU1112" s="18">
        <f t="shared" si="370"/>
        <v>0</v>
      </c>
      <c r="AV1112" s="15" t="s">
        <v>23</v>
      </c>
      <c r="AX1112" s="14"/>
      <c r="AY1112" s="18"/>
      <c r="AZ1112" s="16">
        <v>0</v>
      </c>
      <c r="BA1112" s="18">
        <f t="shared" si="371"/>
        <v>0</v>
      </c>
      <c r="BB1112" s="15" t="s">
        <v>23</v>
      </c>
      <c r="BD1112" s="14"/>
      <c r="BE1112" s="18"/>
      <c r="BF1112" s="16">
        <v>0</v>
      </c>
      <c r="BG1112" s="18">
        <f t="shared" si="372"/>
        <v>0</v>
      </c>
      <c r="BH1112" s="15" t="s">
        <v>23</v>
      </c>
      <c r="BJ1112" s="86">
        <v>0</v>
      </c>
      <c r="BK1112" s="90" t="s">
        <v>23</v>
      </c>
      <c r="BL1112" s="24" t="s">
        <v>23</v>
      </c>
      <c r="BM1112" s="24"/>
      <c r="BN1112" s="24"/>
      <c r="BO1112" s="24"/>
      <c r="BP1112" s="24"/>
      <c r="BQ1112" s="126"/>
    </row>
    <row r="1113" spans="1:69" ht="16.8" customHeight="1" x14ac:dyDescent="0.35">
      <c r="A1113" s="15"/>
      <c r="B1113" s="15"/>
      <c r="C1113" s="15" t="s">
        <v>57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191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 t="s">
        <v>23</v>
      </c>
      <c r="W1113" s="14"/>
      <c r="X1113" s="18"/>
      <c r="Y1113" s="16">
        <v>0</v>
      </c>
      <c r="Z1113" s="18">
        <f t="shared" si="368"/>
        <v>21286.390000000029</v>
      </c>
      <c r="AA1113" s="15" t="str">
        <f>C1113</f>
        <v>Sinistro</v>
      </c>
      <c r="AB1113" s="24"/>
      <c r="AC1113" s="15" t="s">
        <v>23</v>
      </c>
      <c r="AD1113" s="25"/>
      <c r="AE1113" s="62" t="s">
        <v>23</v>
      </c>
      <c r="AF1113" s="63" t="s">
        <v>23</v>
      </c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 t="s">
        <v>23</v>
      </c>
      <c r="AR1113" s="14"/>
      <c r="AS1113" s="18"/>
      <c r="AT1113" s="16">
        <v>0</v>
      </c>
      <c r="AU1113" s="18">
        <f t="shared" si="370"/>
        <v>0</v>
      </c>
      <c r="AV1113" s="15" t="s">
        <v>23</v>
      </c>
      <c r="AX1113" s="14"/>
      <c r="AY1113" s="18"/>
      <c r="AZ1113" s="16">
        <v>0</v>
      </c>
      <c r="BA1113" s="18">
        <f t="shared" si="371"/>
        <v>0</v>
      </c>
      <c r="BB1113" s="15" t="s">
        <v>23</v>
      </c>
      <c r="BD1113" s="14"/>
      <c r="BE1113" s="18"/>
      <c r="BF1113" s="16">
        <v>0</v>
      </c>
      <c r="BG1113" s="18">
        <f t="shared" si="372"/>
        <v>0</v>
      </c>
      <c r="BH1113" s="15" t="s">
        <v>23</v>
      </c>
      <c r="BJ1113" s="86">
        <v>0</v>
      </c>
      <c r="BK1113" s="90" t="s">
        <v>23</v>
      </c>
      <c r="BL1113" s="24"/>
      <c r="BM1113" s="24"/>
      <c r="BN1113" s="24"/>
      <c r="BO1113" s="24"/>
      <c r="BP1113" s="24"/>
      <c r="BQ1113" s="126"/>
    </row>
    <row r="1114" spans="1:69" ht="16.8" customHeight="1" x14ac:dyDescent="0.35">
      <c r="A1114" s="15"/>
      <c r="B1114" s="15"/>
      <c r="C1114" s="15" t="s">
        <v>58</v>
      </c>
      <c r="D1114" s="16">
        <f>E1113+G1113</f>
        <v>0</v>
      </c>
      <c r="E1114" s="16"/>
      <c r="F1114" s="16"/>
      <c r="G1114" s="16"/>
      <c r="H1114" s="16" t="s">
        <v>23</v>
      </c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 t="s">
        <v>23</v>
      </c>
      <c r="W1114" s="14"/>
      <c r="X1114" s="18"/>
      <c r="Y1114" s="16">
        <v>0</v>
      </c>
      <c r="Z1114" s="18">
        <f t="shared" si="368"/>
        <v>21286.390000000029</v>
      </c>
      <c r="AA1114" s="15" t="s">
        <v>23</v>
      </c>
      <c r="AB1114" s="24"/>
      <c r="AC1114" s="64" t="s">
        <v>146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 t="s">
        <v>23</v>
      </c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 t="s">
        <v>23</v>
      </c>
      <c r="AR1114" s="14"/>
      <c r="AS1114" s="18"/>
      <c r="AT1114" s="16">
        <v>0</v>
      </c>
      <c r="AU1114" s="18">
        <f t="shared" si="370"/>
        <v>0</v>
      </c>
      <c r="AV1114" s="15" t="s">
        <v>23</v>
      </c>
      <c r="AX1114" s="14"/>
      <c r="AY1114" s="18"/>
      <c r="AZ1114" s="16">
        <v>0</v>
      </c>
      <c r="BA1114" s="18">
        <f t="shared" si="371"/>
        <v>0</v>
      </c>
      <c r="BB1114" s="15" t="s">
        <v>23</v>
      </c>
      <c r="BD1114" s="14"/>
      <c r="BE1114" s="18"/>
      <c r="BF1114" s="16">
        <v>0</v>
      </c>
      <c r="BG1114" s="18">
        <f t="shared" si="372"/>
        <v>0</v>
      </c>
      <c r="BH1114" s="15" t="s">
        <v>23</v>
      </c>
      <c r="BJ1114" s="86"/>
      <c r="BK1114" s="86"/>
      <c r="BL1114" s="24" t="s">
        <v>23</v>
      </c>
      <c r="BM1114" s="24"/>
      <c r="BN1114" s="24"/>
      <c r="BO1114" s="24"/>
      <c r="BP1114" s="24"/>
      <c r="BQ1114" s="126"/>
    </row>
    <row r="1115" spans="1:69" ht="16.8" customHeight="1" x14ac:dyDescent="0.35">
      <c r="A1115" s="15"/>
      <c r="B1115" s="15"/>
      <c r="C1115" s="15" t="s">
        <v>59</v>
      </c>
      <c r="D1115" s="16" t="s">
        <v>23</v>
      </c>
      <c r="E1115" s="16"/>
      <c r="F1115" s="16"/>
      <c r="G1115" s="16">
        <v>0</v>
      </c>
      <c r="H1115" s="16" t="s">
        <v>23</v>
      </c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21286.390000000029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 t="s">
        <v>23</v>
      </c>
      <c r="BM1115" s="24"/>
      <c r="BN1115" s="24"/>
      <c r="BO1115" s="24"/>
      <c r="BP1115" s="24"/>
      <c r="BQ1115" s="126"/>
    </row>
    <row r="1116" spans="1:69" ht="16.8" customHeight="1" x14ac:dyDescent="0.35">
      <c r="A1116" s="15"/>
      <c r="B1116" s="15"/>
      <c r="C1116" s="15" t="s">
        <v>147</v>
      </c>
      <c r="D1116" s="16"/>
      <c r="E1116" s="16"/>
      <c r="F1116" s="16"/>
      <c r="G1116" s="16">
        <v>0</v>
      </c>
      <c r="H1116" s="16" t="s">
        <v>23</v>
      </c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21286.390000000029</v>
      </c>
      <c r="AA1116" s="15" t="s">
        <v>23</v>
      </c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 t="s">
        <v>23</v>
      </c>
      <c r="AR1116" s="14"/>
      <c r="AS1116" s="18"/>
      <c r="AT1116" s="16">
        <v>0</v>
      </c>
      <c r="AU1116" s="18">
        <f t="shared" si="370"/>
        <v>0</v>
      </c>
      <c r="AV1116" s="15" t="s">
        <v>23</v>
      </c>
      <c r="AX1116" s="14"/>
      <c r="AY1116" s="18"/>
      <c r="AZ1116" s="16">
        <v>0</v>
      </c>
      <c r="BA1116" s="18">
        <f t="shared" si="371"/>
        <v>0</v>
      </c>
      <c r="BB1116" s="15" t="s">
        <v>23</v>
      </c>
      <c r="BD1116" s="14"/>
      <c r="BE1116" s="18"/>
      <c r="BF1116" s="16">
        <v>0</v>
      </c>
      <c r="BG1116" s="18">
        <f t="shared" si="372"/>
        <v>0</v>
      </c>
      <c r="BH1116" s="15" t="s">
        <v>23</v>
      </c>
      <c r="BJ1116" s="86"/>
      <c r="BK1116" s="86"/>
      <c r="BL1116" s="24" t="s">
        <v>23</v>
      </c>
      <c r="BM1116" s="24"/>
      <c r="BN1116" s="24"/>
      <c r="BO1116" s="24"/>
      <c r="BP1116" s="24"/>
      <c r="BQ1116" s="126"/>
    </row>
    <row r="1117" spans="1:69" ht="16.8" customHeight="1" x14ac:dyDescent="0.35">
      <c r="A1117" s="15"/>
      <c r="B1117" s="15"/>
      <c r="C1117" s="15" t="s">
        <v>61</v>
      </c>
      <c r="D1117" s="16">
        <f>SUM(G1116:G1117)</f>
        <v>0</v>
      </c>
      <c r="E1117" s="16">
        <v>0</v>
      </c>
      <c r="F1117" s="16"/>
      <c r="G1117" s="16">
        <v>0</v>
      </c>
      <c r="H1117" s="16" t="s">
        <v>23</v>
      </c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21286.390000000029</v>
      </c>
      <c r="AA1117" s="15" t="s">
        <v>23</v>
      </c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 t="s">
        <v>23</v>
      </c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 t="s">
        <v>23</v>
      </c>
      <c r="AR1117" s="14"/>
      <c r="AS1117" s="18"/>
      <c r="AT1117" s="16">
        <v>0</v>
      </c>
      <c r="AU1117" s="18">
        <f t="shared" si="370"/>
        <v>0</v>
      </c>
      <c r="AV1117" s="15" t="s">
        <v>23</v>
      </c>
      <c r="AX1117" s="14"/>
      <c r="AY1117" s="18"/>
      <c r="AZ1117" s="16">
        <v>0</v>
      </c>
      <c r="BA1117" s="18">
        <f t="shared" si="371"/>
        <v>0</v>
      </c>
      <c r="BB1117" s="15" t="s">
        <v>23</v>
      </c>
      <c r="BD1117" s="14"/>
      <c r="BE1117" s="18"/>
      <c r="BF1117" s="16">
        <v>0</v>
      </c>
      <c r="BG1117" s="18">
        <f t="shared" si="372"/>
        <v>0</v>
      </c>
      <c r="BH1117" s="15" t="s">
        <v>23</v>
      </c>
      <c r="BJ1117" s="86"/>
      <c r="BK1117" s="86"/>
      <c r="BL1117" s="24" t="s">
        <v>23</v>
      </c>
      <c r="BM1117" s="24"/>
      <c r="BN1117" s="24"/>
      <c r="BO1117" s="24"/>
      <c r="BP1117" s="24"/>
      <c r="BQ1117" s="126"/>
    </row>
    <row r="1118" spans="1:69" ht="16.8" customHeight="1" x14ac:dyDescent="0.35">
      <c r="A1118" s="15"/>
      <c r="B1118" s="15"/>
      <c r="C1118" s="28" t="s">
        <v>148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21286.390000000029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 t="s">
        <v>23</v>
      </c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 t="s">
        <v>23</v>
      </c>
      <c r="BD1118" s="14"/>
      <c r="BE1118" s="18"/>
      <c r="BF1118" s="16">
        <v>0</v>
      </c>
      <c r="BG1118" s="18">
        <f t="shared" si="372"/>
        <v>0</v>
      </c>
      <c r="BH1118" s="15" t="s">
        <v>23</v>
      </c>
      <c r="BJ1118" s="86"/>
      <c r="BK1118" s="86"/>
      <c r="BL1118" s="24" t="s">
        <v>23</v>
      </c>
      <c r="BM1118" s="24"/>
      <c r="BN1118" s="24"/>
      <c r="BO1118" s="24"/>
      <c r="BP1118" s="24"/>
      <c r="BQ1118" s="126"/>
    </row>
    <row r="1119" spans="1:69" ht="16.8" customHeight="1" x14ac:dyDescent="0.35">
      <c r="A1119" s="15"/>
      <c r="B1119" s="15"/>
      <c r="C1119" s="15" t="s">
        <v>23</v>
      </c>
      <c r="D1119" s="16"/>
      <c r="E1119" s="16"/>
      <c r="F1119" s="16" t="s">
        <v>23</v>
      </c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 t="str">
        <f t="shared" si="377"/>
        <v/>
      </c>
      <c r="W1119" s="14"/>
      <c r="X1119" s="18"/>
      <c r="Y1119" s="16">
        <v>0</v>
      </c>
      <c r="Z1119" s="18">
        <f t="shared" si="368"/>
        <v>21286.390000000029</v>
      </c>
      <c r="AA1119" s="15" t="s">
        <v>23</v>
      </c>
      <c r="AB1119" s="24"/>
      <c r="AC1119" s="15" t="str">
        <f t="shared" si="378"/>
        <v/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 t="s">
        <v>23</v>
      </c>
      <c r="AR1119" s="14"/>
      <c r="AS1119" s="18"/>
      <c r="AT1119" s="16">
        <v>0</v>
      </c>
      <c r="AU1119" s="18">
        <f t="shared" si="370"/>
        <v>0</v>
      </c>
      <c r="AV1119" s="15" t="s">
        <v>23</v>
      </c>
      <c r="AX1119" s="14"/>
      <c r="AY1119" s="18"/>
      <c r="AZ1119" s="16">
        <v>0</v>
      </c>
      <c r="BA1119" s="18">
        <f t="shared" si="371"/>
        <v>0</v>
      </c>
      <c r="BB1119" s="15" t="s">
        <v>23</v>
      </c>
      <c r="BD1119" s="14"/>
      <c r="BE1119" s="18"/>
      <c r="BF1119" s="16">
        <v>0</v>
      </c>
      <c r="BG1119" s="18">
        <f t="shared" si="372"/>
        <v>0</v>
      </c>
      <c r="BH1119" s="15" t="s">
        <v>23</v>
      </c>
      <c r="BJ1119" s="86"/>
      <c r="BK1119" s="86"/>
      <c r="BL1119" s="24"/>
      <c r="BM1119" s="24"/>
      <c r="BN1119" s="24"/>
      <c r="BO1119" s="24"/>
      <c r="BP1119" s="24"/>
      <c r="BQ1119" s="126"/>
    </row>
    <row r="1120" spans="1:69" ht="16.8" customHeight="1" x14ac:dyDescent="0.35">
      <c r="A1120" s="15"/>
      <c r="B1120" s="15"/>
      <c r="C1120" s="28" t="s">
        <v>63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21286.390000000029</v>
      </c>
      <c r="AA1120" s="15" t="s">
        <v>23</v>
      </c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 t="s">
        <v>23</v>
      </c>
      <c r="AR1120" s="14"/>
      <c r="AS1120" s="18"/>
      <c r="AT1120" s="16">
        <v>0</v>
      </c>
      <c r="AU1120" s="18">
        <f t="shared" si="370"/>
        <v>0</v>
      </c>
      <c r="AV1120" s="15" t="s">
        <v>23</v>
      </c>
      <c r="AX1120" s="14"/>
      <c r="AY1120" s="18"/>
      <c r="AZ1120" s="16">
        <v>0</v>
      </c>
      <c r="BA1120" s="18">
        <f t="shared" si="371"/>
        <v>0</v>
      </c>
      <c r="BB1120" s="15" t="s">
        <v>23</v>
      </c>
      <c r="BD1120" s="14"/>
      <c r="BE1120" s="18"/>
      <c r="BF1120" s="16">
        <v>0</v>
      </c>
      <c r="BG1120" s="18">
        <f t="shared" si="372"/>
        <v>0</v>
      </c>
      <c r="BH1120" s="15" t="s">
        <v>23</v>
      </c>
      <c r="BJ1120" s="86"/>
      <c r="BK1120" s="86"/>
      <c r="BL1120" s="24"/>
      <c r="BM1120" s="24"/>
      <c r="BN1120" s="24"/>
      <c r="BO1120" s="24"/>
      <c r="BP1120" s="24"/>
      <c r="BQ1120" s="126"/>
    </row>
    <row r="1121" spans="1:69" ht="16.8" customHeight="1" x14ac:dyDescent="0.35">
      <c r="A1121" s="15"/>
      <c r="B1121" s="15"/>
      <c r="C1121" s="15" t="s">
        <v>64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21286.390000000029</v>
      </c>
      <c r="AA1121" s="15" t="s">
        <v>23</v>
      </c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 t="s">
        <v>23</v>
      </c>
      <c r="AR1121" s="14"/>
      <c r="AS1121" s="18"/>
      <c r="AT1121" s="16">
        <v>0</v>
      </c>
      <c r="AU1121" s="18">
        <f t="shared" si="370"/>
        <v>0</v>
      </c>
      <c r="AV1121" s="15" t="s">
        <v>23</v>
      </c>
      <c r="AX1121" s="14"/>
      <c r="AY1121" s="18"/>
      <c r="AZ1121" s="16">
        <v>0</v>
      </c>
      <c r="BA1121" s="18">
        <f t="shared" si="371"/>
        <v>0</v>
      </c>
      <c r="BB1121" s="15" t="s">
        <v>23</v>
      </c>
      <c r="BD1121" s="14"/>
      <c r="BE1121" s="18"/>
      <c r="BF1121" s="16">
        <v>0</v>
      </c>
      <c r="BG1121" s="18">
        <f t="shared" si="372"/>
        <v>0</v>
      </c>
      <c r="BH1121" s="15" t="s">
        <v>23</v>
      </c>
      <c r="BJ1121" s="86"/>
      <c r="BK1121" s="86"/>
      <c r="BL1121" s="24" t="s">
        <v>23</v>
      </c>
      <c r="BM1121" s="24"/>
      <c r="BN1121" s="24"/>
      <c r="BO1121" s="24"/>
      <c r="BP1121" s="24"/>
      <c r="BQ1121" s="126"/>
    </row>
    <row r="1122" spans="1:69" ht="16.8" customHeight="1" x14ac:dyDescent="0.35">
      <c r="A1122" s="15"/>
      <c r="B1122" s="15"/>
      <c r="C1122" s="15" t="s">
        <v>51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65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21286.390000000029</v>
      </c>
      <c r="AA1122" s="15" t="s">
        <v>23</v>
      </c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 t="s">
        <v>23</v>
      </c>
      <c r="AR1122" s="14"/>
      <c r="AS1122" s="18"/>
      <c r="AT1122" s="16">
        <v>0</v>
      </c>
      <c r="AU1122" s="18">
        <f t="shared" si="370"/>
        <v>0</v>
      </c>
      <c r="AV1122" s="15" t="s">
        <v>23</v>
      </c>
      <c r="AX1122" s="14"/>
      <c r="AY1122" s="18"/>
      <c r="AZ1122" s="16">
        <v>0</v>
      </c>
      <c r="BA1122" s="18">
        <f t="shared" si="371"/>
        <v>0</v>
      </c>
      <c r="BB1122" s="15" t="s">
        <v>23</v>
      </c>
      <c r="BD1122" s="14"/>
      <c r="BE1122" s="18"/>
      <c r="BF1122" s="16">
        <v>0</v>
      </c>
      <c r="BG1122" s="18">
        <f t="shared" si="372"/>
        <v>0</v>
      </c>
      <c r="BH1122" s="15" t="s">
        <v>23</v>
      </c>
      <c r="BJ1122" s="86"/>
      <c r="BK1122" s="86"/>
      <c r="BL1122" s="24"/>
      <c r="BM1122" s="24"/>
      <c r="BN1122" s="24"/>
      <c r="BO1122" s="24"/>
      <c r="BP1122" s="24"/>
      <c r="BQ1122" s="126"/>
    </row>
    <row r="1123" spans="1:69" ht="16.8" customHeight="1" x14ac:dyDescent="0.35">
      <c r="A1123" s="15"/>
      <c r="B1123" s="15"/>
      <c r="C1123" s="28" t="s">
        <v>66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 t="s">
        <v>23</v>
      </c>
      <c r="L1123" s="16"/>
      <c r="M1123" s="16"/>
      <c r="N1123" s="16" t="s">
        <v>67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21286.390000000029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 t="s">
        <v>23</v>
      </c>
      <c r="AR1123" s="14"/>
      <c r="AS1123" s="18"/>
      <c r="AT1123" s="16"/>
      <c r="AU1123" s="18">
        <f t="shared" si="370"/>
        <v>0</v>
      </c>
      <c r="AV1123" s="15" t="s">
        <v>23</v>
      </c>
      <c r="AX1123" s="14"/>
      <c r="AY1123" s="18"/>
      <c r="AZ1123" s="16"/>
      <c r="BA1123" s="18">
        <f t="shared" si="371"/>
        <v>0</v>
      </c>
      <c r="BB1123" s="15" t="s">
        <v>23</v>
      </c>
      <c r="BD1123" s="14"/>
      <c r="BE1123" s="18"/>
      <c r="BF1123" s="16"/>
      <c r="BG1123" s="18">
        <f t="shared" si="372"/>
        <v>0</v>
      </c>
      <c r="BH1123" s="15" t="s">
        <v>23</v>
      </c>
      <c r="BJ1123" s="86"/>
      <c r="BK1123" s="86"/>
      <c r="BL1123" s="24"/>
      <c r="BM1123" s="24"/>
      <c r="BN1123" s="24"/>
      <c r="BO1123" s="24"/>
      <c r="BP1123" s="24"/>
      <c r="BQ1123" s="126"/>
    </row>
    <row r="1124" spans="1:69" ht="16.8" customHeight="1" x14ac:dyDescent="0.35">
      <c r="A1124" s="15"/>
      <c r="B1124" s="66"/>
      <c r="C1124" s="15" t="s">
        <v>149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 t="s">
        <v>23</v>
      </c>
      <c r="L1124" s="16"/>
      <c r="M1124" s="16">
        <v>0</v>
      </c>
      <c r="N1124" s="16" t="s">
        <v>69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21286.390000000029</v>
      </c>
      <c r="AA1124" s="15" t="s">
        <v>23</v>
      </c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 t="s">
        <v>23</v>
      </c>
      <c r="AR1124" s="14"/>
      <c r="AS1124" s="18"/>
      <c r="AT1124" s="16">
        <v>0</v>
      </c>
      <c r="AU1124" s="18">
        <f t="shared" si="370"/>
        <v>0</v>
      </c>
      <c r="AV1124" s="15" t="s">
        <v>23</v>
      </c>
      <c r="AX1124" s="14"/>
      <c r="AY1124" s="18"/>
      <c r="AZ1124" s="16">
        <v>0</v>
      </c>
      <c r="BA1124" s="18">
        <f t="shared" si="371"/>
        <v>0</v>
      </c>
      <c r="BB1124" s="15" t="s">
        <v>23</v>
      </c>
      <c r="BD1124" s="14"/>
      <c r="BE1124" s="18"/>
      <c r="BF1124" s="16">
        <v>0</v>
      </c>
      <c r="BG1124" s="18">
        <f t="shared" si="372"/>
        <v>0</v>
      </c>
      <c r="BH1124" s="15" t="s">
        <v>23</v>
      </c>
      <c r="BJ1124" s="86"/>
      <c r="BK1124" s="86"/>
      <c r="BL1124" s="24"/>
      <c r="BM1124" s="24"/>
      <c r="BN1124" s="24"/>
      <c r="BO1124" s="24"/>
      <c r="BP1124" s="24"/>
      <c r="BQ1124" s="126"/>
    </row>
    <row r="1125" spans="1:69" ht="16.8" customHeight="1" x14ac:dyDescent="0.35">
      <c r="A1125" s="15"/>
      <c r="B1125" s="15"/>
      <c r="C1125" s="15" t="s">
        <v>151</v>
      </c>
      <c r="D1125" s="16"/>
      <c r="E1125" s="16">
        <v>0</v>
      </c>
      <c r="F1125" s="16"/>
      <c r="G1125" s="16">
        <v>0</v>
      </c>
      <c r="H1125" s="16"/>
      <c r="I1125" s="4"/>
      <c r="J1125" s="14" t="s">
        <v>23</v>
      </c>
      <c r="K1125" s="17" t="s">
        <v>23</v>
      </c>
      <c r="L1125" s="16"/>
      <c r="M1125" s="16">
        <v>0</v>
      </c>
      <c r="N1125" s="16" t="s">
        <v>71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21286.390000000029</v>
      </c>
      <c r="AA1125" s="15" t="s">
        <v>23</v>
      </c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 t="s">
        <v>23</v>
      </c>
      <c r="AR1125" s="14"/>
      <c r="AS1125" s="18"/>
      <c r="AT1125" s="16">
        <v>0</v>
      </c>
      <c r="AU1125" s="18">
        <f t="shared" si="370"/>
        <v>0</v>
      </c>
      <c r="AV1125" s="15" t="s">
        <v>23</v>
      </c>
      <c r="AX1125" s="14"/>
      <c r="AY1125" s="18"/>
      <c r="AZ1125" s="16">
        <v>0</v>
      </c>
      <c r="BA1125" s="18">
        <f t="shared" si="371"/>
        <v>0</v>
      </c>
      <c r="BB1125" s="15" t="s">
        <v>23</v>
      </c>
      <c r="BD1125" s="14"/>
      <c r="BE1125" s="18"/>
      <c r="BF1125" s="16">
        <v>0</v>
      </c>
      <c r="BG1125" s="18">
        <f t="shared" si="372"/>
        <v>0</v>
      </c>
      <c r="BH1125" s="15" t="s">
        <v>23</v>
      </c>
      <c r="BJ1125" s="86"/>
      <c r="BK1125" s="86"/>
      <c r="BL1125" s="24"/>
      <c r="BM1125" s="24"/>
      <c r="BN1125" s="24"/>
      <c r="BO1125" s="24"/>
      <c r="BP1125" s="24"/>
      <c r="BQ1125" s="126"/>
    </row>
    <row r="1126" spans="1:69" ht="16.8" customHeight="1" x14ac:dyDescent="0.35">
      <c r="A1126" s="15"/>
      <c r="B1126" s="15"/>
      <c r="C1126" s="15" t="s">
        <v>153</v>
      </c>
      <c r="D1126" s="16" t="s">
        <v>23</v>
      </c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73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21286.390000000029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6"/>
    </row>
    <row r="1127" spans="1:69" ht="16.8" customHeight="1" x14ac:dyDescent="0.35">
      <c r="A1127" s="15"/>
      <c r="B1127" s="15"/>
      <c r="C1127" s="15" t="s">
        <v>154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75</v>
      </c>
      <c r="L1127" s="3">
        <f>SUM(L1100:L1126)</f>
        <v>25015.039999999997</v>
      </c>
      <c r="M1127" s="3">
        <f>SUM(M1100:M1126)</f>
        <v>3242.5100000000007</v>
      </c>
      <c r="N1127" s="16" t="s">
        <v>76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21286.390000000029</v>
      </c>
      <c r="AA1127" s="15" t="s">
        <v>23</v>
      </c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 t="s">
        <v>23</v>
      </c>
      <c r="AR1127" s="14"/>
      <c r="AS1127" s="18"/>
      <c r="AT1127" s="16">
        <v>0</v>
      </c>
      <c r="AU1127" s="18">
        <f t="shared" si="370"/>
        <v>0</v>
      </c>
      <c r="AV1127" s="15" t="s">
        <v>23</v>
      </c>
      <c r="AX1127" s="14"/>
      <c r="AY1127" s="18"/>
      <c r="AZ1127" s="16">
        <v>0</v>
      </c>
      <c r="BA1127" s="18">
        <f t="shared" si="371"/>
        <v>0</v>
      </c>
      <c r="BB1127" s="15" t="s">
        <v>23</v>
      </c>
      <c r="BD1127" s="14"/>
      <c r="BE1127" s="18"/>
      <c r="BF1127" s="16">
        <v>0</v>
      </c>
      <c r="BG1127" s="18">
        <f t="shared" si="372"/>
        <v>0</v>
      </c>
      <c r="BH1127" s="15" t="s">
        <v>23</v>
      </c>
      <c r="BJ1127" s="86"/>
      <c r="BK1127" s="86"/>
      <c r="BL1127" s="24"/>
      <c r="BM1127" s="24"/>
      <c r="BN1127" s="24"/>
      <c r="BO1127" s="24"/>
      <c r="BP1127" s="24"/>
      <c r="BQ1127" s="126"/>
    </row>
    <row r="1128" spans="1:69" ht="16.8" customHeight="1" x14ac:dyDescent="0.35">
      <c r="A1128" s="15"/>
      <c r="B1128" s="15"/>
      <c r="C1128" s="15" t="s">
        <v>77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33</v>
      </c>
      <c r="L1128" s="3">
        <f>L1068</f>
        <v>697115.62999999989</v>
      </c>
      <c r="M1128" s="3">
        <f>M1068</f>
        <v>657622.70999999985</v>
      </c>
      <c r="N1128" s="16" t="s">
        <v>78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21286.390000000029</v>
      </c>
      <c r="AA1128" s="15" t="s">
        <v>23</v>
      </c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 t="s">
        <v>23</v>
      </c>
      <c r="AR1128" s="14"/>
      <c r="AS1128" s="18"/>
      <c r="AT1128" s="16">
        <v>0</v>
      </c>
      <c r="AU1128" s="18">
        <f t="shared" si="370"/>
        <v>0</v>
      </c>
      <c r="AV1128" s="15" t="s">
        <v>23</v>
      </c>
      <c r="AX1128" s="14"/>
      <c r="AY1128" s="18"/>
      <c r="AZ1128" s="16">
        <v>0</v>
      </c>
      <c r="BA1128" s="18">
        <f t="shared" si="371"/>
        <v>0</v>
      </c>
      <c r="BB1128" s="15" t="s">
        <v>23</v>
      </c>
      <c r="BD1128" s="14"/>
      <c r="BE1128" s="18"/>
      <c r="BF1128" s="16">
        <v>0</v>
      </c>
      <c r="BG1128" s="18">
        <f t="shared" si="372"/>
        <v>0</v>
      </c>
      <c r="BH1128" s="15" t="s">
        <v>23</v>
      </c>
      <c r="BJ1128" s="86"/>
      <c r="BK1128" s="86"/>
      <c r="BL1128" s="24"/>
      <c r="BM1128" s="24"/>
      <c r="BN1128" s="24"/>
      <c r="BO1128" s="24"/>
      <c r="BP1128" s="24"/>
      <c r="BQ1128" s="126"/>
    </row>
    <row r="1129" spans="1:69" ht="16.8" customHeight="1" thickBot="1" x14ac:dyDescent="0.4">
      <c r="A1129" s="15"/>
      <c r="B1129" s="15"/>
      <c r="C1129" s="15" t="s">
        <v>79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80</v>
      </c>
      <c r="L1129" s="3">
        <f>L1127+L1128</f>
        <v>722130.66999999993</v>
      </c>
      <c r="M1129" s="3">
        <f>M1127+M1128</f>
        <v>660865.21999999986</v>
      </c>
      <c r="N1129" s="16" t="s">
        <v>81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21286.390000000029</v>
      </c>
      <c r="AA1129" s="15"/>
      <c r="AB1129" s="24"/>
      <c r="AC1129" s="15" t="s">
        <v>23</v>
      </c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6"/>
    </row>
    <row r="1130" spans="1:69" ht="16.8" customHeight="1" thickTop="1" thickBot="1" x14ac:dyDescent="0.4">
      <c r="A1130" s="15"/>
      <c r="B1130" s="15"/>
      <c r="C1130" s="15" t="s">
        <v>82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83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21286.390000000029</v>
      </c>
      <c r="AA1130" s="15" t="s">
        <v>23</v>
      </c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 t="s">
        <v>23</v>
      </c>
      <c r="AR1130" s="14"/>
      <c r="AS1130" s="18"/>
      <c r="AT1130" s="16">
        <v>0</v>
      </c>
      <c r="AU1130" s="18">
        <f t="shared" si="370"/>
        <v>0</v>
      </c>
      <c r="AV1130" s="15" t="s">
        <v>23</v>
      </c>
      <c r="AX1130" s="14"/>
      <c r="AY1130" s="18"/>
      <c r="AZ1130" s="16">
        <v>0</v>
      </c>
      <c r="BA1130" s="18">
        <f t="shared" si="371"/>
        <v>0</v>
      </c>
      <c r="BB1130" s="15" t="s">
        <v>23</v>
      </c>
      <c r="BD1130" s="14"/>
      <c r="BE1130" s="18"/>
      <c r="BF1130" s="16">
        <v>0</v>
      </c>
      <c r="BG1130" s="18">
        <f t="shared" si="372"/>
        <v>0</v>
      </c>
      <c r="BH1130" s="15" t="s">
        <v>23</v>
      </c>
      <c r="BJ1130" s="86"/>
      <c r="BK1130" s="86"/>
      <c r="BL1130" s="24"/>
      <c r="BM1130" s="24"/>
      <c r="BN1130" s="24"/>
      <c r="BO1130" s="24"/>
      <c r="BP1130" s="24"/>
      <c r="BQ1130" s="126"/>
    </row>
    <row r="1131" spans="1:69" ht="16.8" customHeight="1" thickTop="1" thickBot="1" x14ac:dyDescent="0.4">
      <c r="A1131" s="15"/>
      <c r="B1131" s="15"/>
      <c r="C1131" s="15" t="s">
        <v>84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85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21286.390000000029</v>
      </c>
      <c r="AA1131" s="15" t="s">
        <v>23</v>
      </c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 t="s">
        <v>23</v>
      </c>
      <c r="AR1131" s="14"/>
      <c r="AS1131" s="18"/>
      <c r="AT1131" s="16">
        <v>0</v>
      </c>
      <c r="AU1131" s="18">
        <f t="shared" si="370"/>
        <v>0</v>
      </c>
      <c r="AV1131" s="15" t="s">
        <v>23</v>
      </c>
      <c r="AX1131" s="14"/>
      <c r="AY1131" s="18"/>
      <c r="AZ1131" s="16">
        <v>0</v>
      </c>
      <c r="BA1131" s="18">
        <f t="shared" si="371"/>
        <v>0</v>
      </c>
      <c r="BB1131" s="15" t="s">
        <v>23</v>
      </c>
      <c r="BD1131" s="14"/>
      <c r="BE1131" s="18"/>
      <c r="BF1131" s="16">
        <v>0</v>
      </c>
      <c r="BG1131" s="18">
        <f t="shared" si="372"/>
        <v>0</v>
      </c>
      <c r="BH1131" s="15" t="s">
        <v>23</v>
      </c>
      <c r="BJ1131" s="86"/>
      <c r="BK1131" s="86"/>
      <c r="BL1131" s="24"/>
      <c r="BM1131" s="24"/>
      <c r="BN1131" s="24"/>
      <c r="BO1131" s="24"/>
      <c r="BP1131" s="24"/>
      <c r="BQ1131" s="126"/>
    </row>
    <row r="1132" spans="1:69" ht="16.8" customHeight="1" thickTop="1" x14ac:dyDescent="0.35">
      <c r="A1132" s="15"/>
      <c r="B1132" s="15"/>
      <c r="C1132" s="15" t="s">
        <v>86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87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21286.390000000029</v>
      </c>
      <c r="AA1132" s="15" t="s">
        <v>23</v>
      </c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 t="s">
        <v>23</v>
      </c>
      <c r="AR1132" s="14"/>
      <c r="AS1132" s="18"/>
      <c r="AT1132" s="16">
        <v>0</v>
      </c>
      <c r="AU1132" s="18">
        <f t="shared" si="370"/>
        <v>0</v>
      </c>
      <c r="AV1132" s="15" t="s">
        <v>23</v>
      </c>
      <c r="AX1132" s="14"/>
      <c r="AY1132" s="18"/>
      <c r="AZ1132" s="16">
        <v>0</v>
      </c>
      <c r="BA1132" s="18">
        <f t="shared" si="371"/>
        <v>0</v>
      </c>
      <c r="BB1132" s="15" t="s">
        <v>23</v>
      </c>
      <c r="BD1132" s="14"/>
      <c r="BE1132" s="18"/>
      <c r="BF1132" s="16">
        <v>0</v>
      </c>
      <c r="BG1132" s="18">
        <f t="shared" si="372"/>
        <v>0</v>
      </c>
      <c r="BH1132" s="15" t="s">
        <v>23</v>
      </c>
      <c r="BJ1132" s="86"/>
      <c r="BK1132" s="86"/>
      <c r="BL1132" s="24"/>
      <c r="BM1132" s="24"/>
      <c r="BN1132" s="24"/>
      <c r="BO1132" s="24"/>
      <c r="BP1132" s="24"/>
      <c r="BQ1132" s="126"/>
    </row>
    <row r="1133" spans="1:69" ht="16.8" customHeight="1" x14ac:dyDescent="0.35">
      <c r="A1133" s="15"/>
      <c r="B1133" s="15"/>
      <c r="C1133" s="15" t="s">
        <v>88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89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4">(X1133-Y1133)+Z1132</f>
        <v>21286.390000000029</v>
      </c>
      <c r="AA1133" s="15" t="s">
        <v>23</v>
      </c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 t="s">
        <v>23</v>
      </c>
      <c r="AR1133" s="14"/>
      <c r="AS1133" s="18"/>
      <c r="AT1133" s="16">
        <v>0</v>
      </c>
      <c r="AU1133" s="18">
        <f t="shared" ref="AU1133:AU1164" si="386">(AS1133-AT1133)+AU1132</f>
        <v>0</v>
      </c>
      <c r="AV1133" s="15" t="s">
        <v>23</v>
      </c>
      <c r="AX1133" s="14"/>
      <c r="AY1133" s="18"/>
      <c r="AZ1133" s="16">
        <v>0</v>
      </c>
      <c r="BA1133" s="18">
        <f t="shared" ref="BA1133:BA1164" si="387">(AY1133-AZ1133)+BA1132</f>
        <v>0</v>
      </c>
      <c r="BB1133" s="15" t="s">
        <v>23</v>
      </c>
      <c r="BD1133" s="14"/>
      <c r="BE1133" s="18"/>
      <c r="BF1133" s="16">
        <v>0</v>
      </c>
      <c r="BG1133" s="18">
        <f t="shared" ref="BG1133:BG1164" si="388">(BE1133-BF1133)+BG1132</f>
        <v>0</v>
      </c>
      <c r="BH1133" s="15" t="s">
        <v>23</v>
      </c>
      <c r="BJ1133" s="86"/>
      <c r="BK1133" s="86"/>
      <c r="BL1133" s="24"/>
      <c r="BM1133" s="24"/>
      <c r="BN1133" s="24"/>
      <c r="BO1133" s="24"/>
      <c r="BP1133" s="24"/>
      <c r="BQ1133" s="126"/>
    </row>
    <row r="1134" spans="1:69" ht="16.8" customHeight="1" x14ac:dyDescent="0.35">
      <c r="A1134" s="15"/>
      <c r="B1134" s="15"/>
      <c r="C1134" s="15" t="s">
        <v>373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91</v>
      </c>
      <c r="L1134" s="3">
        <f>T1157+Z1157+AO1157+AU1157</f>
        <v>91511.88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21286.390000000029</v>
      </c>
      <c r="AA1134" s="15" t="s">
        <v>23</v>
      </c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 t="s">
        <v>23</v>
      </c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 t="s">
        <v>23</v>
      </c>
      <c r="AR1134" s="14"/>
      <c r="AS1134" s="18"/>
      <c r="AT1134" s="16">
        <v>0</v>
      </c>
      <c r="AU1134" s="18">
        <f t="shared" si="386"/>
        <v>0</v>
      </c>
      <c r="AV1134" s="15" t="s">
        <v>23</v>
      </c>
      <c r="AX1134" s="14"/>
      <c r="AY1134" s="18"/>
      <c r="AZ1134" s="16">
        <v>0</v>
      </c>
      <c r="BA1134" s="18">
        <f t="shared" si="387"/>
        <v>0</v>
      </c>
      <c r="BB1134" s="15" t="s">
        <v>23</v>
      </c>
      <c r="BD1134" s="14"/>
      <c r="BE1134" s="18"/>
      <c r="BF1134" s="16">
        <v>0</v>
      </c>
      <c r="BG1134" s="18">
        <f t="shared" si="388"/>
        <v>0</v>
      </c>
      <c r="BH1134" s="15" t="s">
        <v>23</v>
      </c>
      <c r="BJ1134" s="86"/>
      <c r="BK1134" s="86"/>
      <c r="BL1134" s="24"/>
      <c r="BM1134" s="24"/>
      <c r="BN1134" s="24"/>
      <c r="BO1134" s="24"/>
      <c r="BP1134" s="24"/>
      <c r="BQ1134" s="126"/>
    </row>
    <row r="1135" spans="1:69" ht="16.8" customHeight="1" x14ac:dyDescent="0.35">
      <c r="A1135" s="15"/>
      <c r="B1135" s="15"/>
      <c r="C1135" s="15" t="s">
        <v>92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93</v>
      </c>
      <c r="L1135" s="3"/>
      <c r="M1135" s="46" t="s">
        <v>94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21286.390000000029</v>
      </c>
      <c r="AA1135" s="15" t="s">
        <v>23</v>
      </c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 t="s">
        <v>23</v>
      </c>
      <c r="AR1135" s="14"/>
      <c r="AS1135" s="18"/>
      <c r="AT1135" s="16">
        <v>0</v>
      </c>
      <c r="AU1135" s="18">
        <f t="shared" si="386"/>
        <v>0</v>
      </c>
      <c r="AV1135" s="15" t="s">
        <v>23</v>
      </c>
      <c r="AX1135" s="14"/>
      <c r="AY1135" s="18"/>
      <c r="AZ1135" s="16">
        <v>0</v>
      </c>
      <c r="BA1135" s="18">
        <f t="shared" si="387"/>
        <v>0</v>
      </c>
      <c r="BB1135" s="15" t="s">
        <v>23</v>
      </c>
      <c r="BD1135" s="14"/>
      <c r="BE1135" s="18"/>
      <c r="BF1135" s="16">
        <v>0</v>
      </c>
      <c r="BG1135" s="18">
        <f t="shared" si="388"/>
        <v>0</v>
      </c>
      <c r="BH1135" s="15" t="s">
        <v>23</v>
      </c>
      <c r="BJ1135" s="86"/>
      <c r="BK1135" s="86"/>
      <c r="BL1135" s="24"/>
      <c r="BM1135" s="24"/>
      <c r="BN1135" s="24"/>
      <c r="BO1135" s="24"/>
      <c r="BP1135" s="24"/>
      <c r="BQ1135" s="126"/>
    </row>
    <row r="1136" spans="1:69" ht="16.8" customHeight="1" x14ac:dyDescent="0.35">
      <c r="A1136" s="15"/>
      <c r="B1136" s="15"/>
      <c r="C1136" s="15" t="s">
        <v>95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96</v>
      </c>
      <c r="L1136" s="50">
        <v>114.5</v>
      </c>
      <c r="M1136" s="16" t="s">
        <v>27</v>
      </c>
      <c r="N1136" s="16" t="s">
        <v>28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21286.390000000029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6"/>
    </row>
    <row r="1137" spans="1:69" ht="16.8" customHeight="1" x14ac:dyDescent="0.35">
      <c r="A1137" s="15"/>
      <c r="B1137" s="15"/>
      <c r="C1137" s="15" t="s">
        <v>97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215</v>
      </c>
      <c r="L1137" s="73">
        <v>204</v>
      </c>
      <c r="M1137" s="30" t="s">
        <v>374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21286.390000000029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6"/>
    </row>
    <row r="1138" spans="1:69" ht="16.8" customHeight="1" x14ac:dyDescent="0.35">
      <c r="A1138" s="15"/>
      <c r="B1138" s="15"/>
      <c r="C1138" s="15" t="s">
        <v>100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309</v>
      </c>
      <c r="L1138" s="16">
        <v>908</v>
      </c>
      <c r="M1138" s="16" t="s">
        <v>356</v>
      </c>
      <c r="N1138" s="16">
        <v>1045</v>
      </c>
      <c r="O1138" s="16"/>
      <c r="P1138" s="18" t="s">
        <v>23</v>
      </c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21286.390000000029</v>
      </c>
      <c r="AA1138" s="15" t="s">
        <v>23</v>
      </c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 t="s">
        <v>23</v>
      </c>
      <c r="AR1138" s="14"/>
      <c r="AS1138" s="18"/>
      <c r="AT1138" s="16">
        <v>0</v>
      </c>
      <c r="AU1138" s="18">
        <f t="shared" si="386"/>
        <v>0</v>
      </c>
      <c r="AV1138" s="15" t="s">
        <v>23</v>
      </c>
      <c r="AX1138" s="14"/>
      <c r="AY1138" s="18"/>
      <c r="AZ1138" s="16">
        <v>0</v>
      </c>
      <c r="BA1138" s="18">
        <f t="shared" si="387"/>
        <v>0</v>
      </c>
      <c r="BB1138" s="15" t="s">
        <v>23</v>
      </c>
      <c r="BD1138" s="14"/>
      <c r="BE1138" s="18"/>
      <c r="BF1138" s="16">
        <v>0</v>
      </c>
      <c r="BG1138" s="18">
        <f t="shared" si="388"/>
        <v>0</v>
      </c>
      <c r="BH1138" s="15" t="s">
        <v>23</v>
      </c>
      <c r="BJ1138" s="86"/>
      <c r="BK1138" s="86"/>
      <c r="BL1138" s="24"/>
      <c r="BM1138" s="24"/>
      <c r="BN1138" s="24"/>
      <c r="BO1138" s="24"/>
      <c r="BP1138" s="24"/>
      <c r="BQ1138" s="126"/>
    </row>
    <row r="1139" spans="1:69" ht="16.8" customHeight="1" x14ac:dyDescent="0.35">
      <c r="A1139" s="15"/>
      <c r="B1139" s="15"/>
      <c r="C1139" s="64" t="s">
        <v>157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327</v>
      </c>
      <c r="L1139" s="16">
        <v>0.01</v>
      </c>
      <c r="M1139" s="16" t="s">
        <v>328</v>
      </c>
      <c r="N1139" s="16">
        <v>1517.5</v>
      </c>
      <c r="O1139" s="16" t="s">
        <v>23</v>
      </c>
      <c r="P1139" s="18" t="s">
        <v>23</v>
      </c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21286.390000000029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6"/>
    </row>
    <row r="1140" spans="1:69" ht="16.8" customHeight="1" x14ac:dyDescent="0.35">
      <c r="A1140" s="15"/>
      <c r="B1140" s="15"/>
      <c r="C1140" s="15" t="s">
        <v>104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366</v>
      </c>
      <c r="L1140" s="16">
        <v>576.5</v>
      </c>
      <c r="M1140" s="16" t="s">
        <v>367</v>
      </c>
      <c r="N1140" s="16">
        <v>0.31</v>
      </c>
      <c r="O1140" s="16" t="s">
        <v>23</v>
      </c>
      <c r="P1140" s="18" t="s">
        <v>23</v>
      </c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195</v>
      </c>
      <c r="X1140" s="18">
        <v>0</v>
      </c>
      <c r="Y1140" s="16"/>
      <c r="Z1140" s="18">
        <f t="shared" si="384"/>
        <v>21286.390000000029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6"/>
    </row>
    <row r="1141" spans="1:69" ht="16.8" customHeight="1" x14ac:dyDescent="0.35">
      <c r="A1141" s="15"/>
      <c r="B1141" s="15"/>
      <c r="C1141" s="47" t="s">
        <v>158</v>
      </c>
      <c r="D1141" s="16"/>
      <c r="E1141" s="16"/>
      <c r="F1141" s="1">
        <v>0</v>
      </c>
      <c r="G1141" s="16">
        <v>0</v>
      </c>
      <c r="H1141" s="16"/>
      <c r="I1141" s="4" t="s">
        <v>23</v>
      </c>
      <c r="J1141" s="14"/>
      <c r="K1141" s="16" t="s">
        <v>330</v>
      </c>
      <c r="L1141" s="16">
        <v>1000</v>
      </c>
      <c r="M1141" s="50" t="s">
        <v>375</v>
      </c>
      <c r="N1141" s="50">
        <v>1545</v>
      </c>
      <c r="O1141" s="16" t="s">
        <v>23</v>
      </c>
      <c r="P1141" s="18" t="s">
        <v>23</v>
      </c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21286.390000000029</v>
      </c>
      <c r="AA1141" s="15" t="s">
        <v>23</v>
      </c>
      <c r="AB1141" s="24"/>
      <c r="AC1141" s="64" t="s">
        <v>159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 t="s">
        <v>23</v>
      </c>
      <c r="AR1141" s="14"/>
      <c r="AS1141" s="18"/>
      <c r="AT1141" s="16">
        <v>0</v>
      </c>
      <c r="AU1141" s="18">
        <f t="shared" si="386"/>
        <v>0</v>
      </c>
      <c r="AV1141" s="15" t="s">
        <v>23</v>
      </c>
      <c r="AX1141" s="14"/>
      <c r="AY1141" s="18"/>
      <c r="AZ1141" s="16">
        <v>0</v>
      </c>
      <c r="BA1141" s="18">
        <f t="shared" si="387"/>
        <v>0</v>
      </c>
      <c r="BB1141" s="15" t="s">
        <v>23</v>
      </c>
      <c r="BD1141" s="14"/>
      <c r="BE1141" s="18"/>
      <c r="BF1141" s="16">
        <v>0</v>
      </c>
      <c r="BG1141" s="18">
        <f t="shared" si="388"/>
        <v>0</v>
      </c>
      <c r="BH1141" s="15" t="s">
        <v>23</v>
      </c>
      <c r="BJ1141" s="86"/>
      <c r="BK1141" s="86"/>
      <c r="BL1141" s="24"/>
      <c r="BM1141" s="24"/>
      <c r="BN1141" s="24"/>
      <c r="BO1141" s="24"/>
      <c r="BP1141" s="24"/>
      <c r="BQ1141" s="126"/>
    </row>
    <row r="1142" spans="1:69" ht="16.8" customHeight="1" x14ac:dyDescent="0.35">
      <c r="A1142" s="15"/>
      <c r="B1142" s="15"/>
      <c r="C1142" s="15" t="s">
        <v>108</v>
      </c>
      <c r="D1142" s="16"/>
      <c r="E1142" s="16"/>
      <c r="F1142" s="16"/>
      <c r="G1142" s="16">
        <v>0</v>
      </c>
      <c r="H1142" s="16"/>
      <c r="I1142" s="4" t="s">
        <v>23</v>
      </c>
      <c r="J1142" s="14"/>
      <c r="K1142" s="16" t="s">
        <v>340</v>
      </c>
      <c r="L1142" s="16">
        <v>454</v>
      </c>
      <c r="M1142" s="50" t="s">
        <v>357</v>
      </c>
      <c r="N1142" s="50">
        <v>0.1</v>
      </c>
      <c r="O1142" s="16" t="s">
        <v>23</v>
      </c>
      <c r="P1142" s="18" t="s">
        <v>23</v>
      </c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110</v>
      </c>
      <c r="W1142" s="14"/>
      <c r="X1142" s="18"/>
      <c r="Y1142" s="16">
        <v>0</v>
      </c>
      <c r="Z1142" s="18">
        <f t="shared" si="384"/>
        <v>21286.390000000029</v>
      </c>
      <c r="AA1142" s="15" t="s">
        <v>23</v>
      </c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 t="s">
        <v>23</v>
      </c>
      <c r="AR1142" s="14"/>
      <c r="AS1142" s="18">
        <v>0</v>
      </c>
      <c r="AT1142" s="16">
        <v>0</v>
      </c>
      <c r="AU1142" s="18">
        <f t="shared" si="386"/>
        <v>0</v>
      </c>
      <c r="AV1142" s="15" t="s">
        <v>23</v>
      </c>
      <c r="AX1142" s="14"/>
      <c r="AY1142" s="18">
        <v>0</v>
      </c>
      <c r="AZ1142" s="16">
        <v>0</v>
      </c>
      <c r="BA1142" s="18">
        <f t="shared" si="387"/>
        <v>0</v>
      </c>
      <c r="BB1142" s="15" t="s">
        <v>23</v>
      </c>
      <c r="BD1142" s="14"/>
      <c r="BE1142" s="18">
        <v>0</v>
      </c>
      <c r="BF1142" s="16">
        <v>0</v>
      </c>
      <c r="BG1142" s="18">
        <f t="shared" si="388"/>
        <v>0</v>
      </c>
      <c r="BH1142" s="15" t="s">
        <v>23</v>
      </c>
      <c r="BJ1142" s="86"/>
      <c r="BK1142" s="86"/>
      <c r="BL1142" s="24"/>
      <c r="BM1142" s="24"/>
      <c r="BN1142" s="24"/>
      <c r="BO1142" s="24"/>
      <c r="BP1142" s="24"/>
      <c r="BQ1142" s="126"/>
    </row>
    <row r="1143" spans="1:69" ht="16.8" customHeight="1" x14ac:dyDescent="0.35">
      <c r="A1143" s="15"/>
      <c r="B1143" s="15"/>
      <c r="C1143" s="15" t="s">
        <v>111</v>
      </c>
      <c r="D1143" s="16"/>
      <c r="E1143" s="16"/>
      <c r="F1143" s="16">
        <v>0</v>
      </c>
      <c r="G1143" s="16">
        <v>0</v>
      </c>
      <c r="H1143" s="16"/>
      <c r="I1143" s="4" t="s">
        <v>23</v>
      </c>
      <c r="J1143" s="14"/>
      <c r="K1143" s="50" t="s">
        <v>342</v>
      </c>
      <c r="L1143" s="50">
        <v>270.49</v>
      </c>
      <c r="M1143" s="16" t="s">
        <v>358</v>
      </c>
      <c r="N1143" s="16">
        <v>3270</v>
      </c>
      <c r="O1143" s="16"/>
      <c r="P1143" s="18" t="s">
        <v>23</v>
      </c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21286.390000000029</v>
      </c>
      <c r="AA1143" s="15" t="s">
        <v>23</v>
      </c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 t="s">
        <v>23</v>
      </c>
      <c r="AR1143" s="14"/>
      <c r="AS1143" s="18">
        <v>0</v>
      </c>
      <c r="AT1143" s="16">
        <v>0</v>
      </c>
      <c r="AU1143" s="18">
        <f t="shared" si="386"/>
        <v>0</v>
      </c>
      <c r="AV1143" s="15" t="s">
        <v>23</v>
      </c>
      <c r="AX1143" s="14"/>
      <c r="AY1143" s="18">
        <v>0</v>
      </c>
      <c r="AZ1143" s="16">
        <v>0</v>
      </c>
      <c r="BA1143" s="18">
        <f t="shared" si="387"/>
        <v>0</v>
      </c>
      <c r="BB1143" s="15" t="s">
        <v>23</v>
      </c>
      <c r="BD1143" s="14"/>
      <c r="BE1143" s="18">
        <v>0</v>
      </c>
      <c r="BF1143" s="16">
        <v>0</v>
      </c>
      <c r="BG1143" s="18">
        <f t="shared" si="388"/>
        <v>0</v>
      </c>
      <c r="BH1143" s="15" t="s">
        <v>23</v>
      </c>
      <c r="BJ1143" s="86"/>
      <c r="BK1143" s="86"/>
      <c r="BL1143" s="24"/>
      <c r="BM1143" s="24"/>
      <c r="BN1143" s="24"/>
      <c r="BO1143" s="24"/>
      <c r="BP1143" s="24"/>
      <c r="BQ1143" s="126"/>
    </row>
    <row r="1144" spans="1:69" ht="16.8" customHeight="1" x14ac:dyDescent="0.35">
      <c r="A1144" s="15"/>
      <c r="B1144" s="15"/>
      <c r="C1144" s="15" t="s">
        <v>113</v>
      </c>
      <c r="D1144" s="16"/>
      <c r="E1144" s="16"/>
      <c r="F1144" s="16">
        <v>0</v>
      </c>
      <c r="G1144" s="16">
        <v>0</v>
      </c>
      <c r="H1144" s="16" t="s">
        <v>23</v>
      </c>
      <c r="I1144" s="4" t="s">
        <v>23</v>
      </c>
      <c r="J1144" s="14"/>
      <c r="K1144" s="16" t="s">
        <v>343</v>
      </c>
      <c r="L1144" s="16">
        <v>511</v>
      </c>
      <c r="M1144" s="16" t="s">
        <v>359</v>
      </c>
      <c r="N1144" s="16">
        <v>712.5</v>
      </c>
      <c r="O1144" s="16"/>
      <c r="P1144" s="18" t="s">
        <v>23</v>
      </c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21286.390000000029</v>
      </c>
      <c r="AA1144" s="15" t="s">
        <v>23</v>
      </c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 t="s">
        <v>23</v>
      </c>
      <c r="AR1144" s="14"/>
      <c r="AS1144" s="18">
        <v>0</v>
      </c>
      <c r="AT1144" s="16"/>
      <c r="AU1144" s="18">
        <f t="shared" si="386"/>
        <v>0</v>
      </c>
      <c r="AV1144" s="15" t="s">
        <v>23</v>
      </c>
      <c r="AX1144" s="14"/>
      <c r="AY1144" s="18">
        <v>0</v>
      </c>
      <c r="AZ1144" s="16"/>
      <c r="BA1144" s="18">
        <f t="shared" si="387"/>
        <v>0</v>
      </c>
      <c r="BB1144" s="15" t="s">
        <v>23</v>
      </c>
      <c r="BD1144" s="14"/>
      <c r="BE1144" s="18">
        <v>0</v>
      </c>
      <c r="BF1144" s="16"/>
      <c r="BG1144" s="18">
        <f t="shared" si="388"/>
        <v>0</v>
      </c>
      <c r="BH1144" s="15" t="s">
        <v>23</v>
      </c>
      <c r="BJ1144" s="86"/>
      <c r="BK1144" s="86" t="s">
        <v>376</v>
      </c>
      <c r="BL1144" s="24">
        <v>823</v>
      </c>
      <c r="BM1144" s="24"/>
      <c r="BN1144" s="24"/>
      <c r="BO1144" s="24"/>
      <c r="BP1144" s="24"/>
      <c r="BQ1144" s="126"/>
    </row>
    <row r="1145" spans="1:69" ht="16.8" customHeight="1" x14ac:dyDescent="0.35">
      <c r="A1145" s="15" t="s">
        <v>23</v>
      </c>
      <c r="B1145" s="15"/>
      <c r="C1145" s="15" t="s">
        <v>115</v>
      </c>
      <c r="D1145" s="16"/>
      <c r="E1145" s="16"/>
      <c r="F1145" s="16">
        <v>0</v>
      </c>
      <c r="G1145" s="16"/>
      <c r="H1145" s="16" t="s">
        <v>23</v>
      </c>
      <c r="I1145" s="4"/>
      <c r="J1145" s="14"/>
      <c r="K1145" s="16" t="s">
        <v>369</v>
      </c>
      <c r="L1145" s="16">
        <v>984.5</v>
      </c>
      <c r="M1145" s="16" t="s">
        <v>361</v>
      </c>
      <c r="N1145" s="16">
        <v>250.5</v>
      </c>
      <c r="O1145" s="16"/>
      <c r="P1145" s="18" t="s">
        <v>23</v>
      </c>
      <c r="Q1145" s="14"/>
      <c r="R1145" s="18">
        <v>0</v>
      </c>
      <c r="S1145" s="16">
        <v>0</v>
      </c>
      <c r="T1145" s="18">
        <f t="shared" si="383"/>
        <v>62456.949999999983</v>
      </c>
      <c r="U1145" s="15" t="s">
        <v>23</v>
      </c>
      <c r="W1145" s="14"/>
      <c r="X1145" s="18">
        <f>F1145</f>
        <v>0</v>
      </c>
      <c r="Y1145" s="16">
        <v>0</v>
      </c>
      <c r="Z1145" s="18">
        <f t="shared" si="384"/>
        <v>21286.390000000029</v>
      </c>
      <c r="AA1145" s="15" t="str">
        <f>C1145</f>
        <v>VERSAMENTO</v>
      </c>
      <c r="AB1145" s="24"/>
      <c r="AC1145" s="15" t="s">
        <v>23</v>
      </c>
      <c r="AD1145" s="25"/>
      <c r="AE1145" s="62" t="s">
        <v>23</v>
      </c>
      <c r="AF1145" s="63" t="s">
        <v>23</v>
      </c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 t="s">
        <v>23</v>
      </c>
      <c r="AR1145" s="14"/>
      <c r="AS1145" s="18">
        <v>0</v>
      </c>
      <c r="AT1145" s="16"/>
      <c r="AU1145" s="18">
        <f t="shared" si="386"/>
        <v>0</v>
      </c>
      <c r="AV1145" s="15" t="s">
        <v>23</v>
      </c>
      <c r="AX1145" s="14"/>
      <c r="AY1145" s="18">
        <v>0</v>
      </c>
      <c r="AZ1145" s="16"/>
      <c r="BA1145" s="18">
        <f t="shared" si="387"/>
        <v>0</v>
      </c>
      <c r="BB1145" s="15" t="s">
        <v>23</v>
      </c>
      <c r="BD1145" s="14"/>
      <c r="BE1145" s="18">
        <v>0</v>
      </c>
      <c r="BF1145" s="16"/>
      <c r="BG1145" s="18">
        <f t="shared" si="388"/>
        <v>0</v>
      </c>
      <c r="BH1145" s="15" t="s">
        <v>23</v>
      </c>
      <c r="BJ1145" s="86"/>
      <c r="BK1145" s="86" t="s">
        <v>377</v>
      </c>
      <c r="BL1145" s="24">
        <v>564</v>
      </c>
      <c r="BM1145" s="24"/>
      <c r="BN1145" s="24"/>
      <c r="BO1145" s="24"/>
      <c r="BP1145" s="24"/>
      <c r="BQ1145" s="126"/>
    </row>
    <row r="1146" spans="1:69" ht="16.8" customHeight="1" x14ac:dyDescent="0.35">
      <c r="A1146" s="15"/>
      <c r="B1146" s="15" t="s">
        <v>23</v>
      </c>
      <c r="C1146" s="15" t="s">
        <v>115</v>
      </c>
      <c r="D1146" s="16"/>
      <c r="E1146" s="16"/>
      <c r="F1146" s="16">
        <v>0</v>
      </c>
      <c r="G1146" s="16"/>
      <c r="H1146" s="16" t="s">
        <v>23</v>
      </c>
      <c r="I1146" s="4"/>
      <c r="J1146" s="14" t="s">
        <v>23</v>
      </c>
      <c r="K1146" s="3" t="s">
        <v>347</v>
      </c>
      <c r="L1146" s="16">
        <v>608.5</v>
      </c>
      <c r="M1146" s="16" t="s">
        <v>363</v>
      </c>
      <c r="N1146" s="16">
        <v>977</v>
      </c>
      <c r="O1146" s="16"/>
      <c r="P1146" s="18" t="s">
        <v>23</v>
      </c>
      <c r="Q1146" s="14"/>
      <c r="R1146" s="18">
        <v>0</v>
      </c>
      <c r="S1146" s="16">
        <v>0</v>
      </c>
      <c r="T1146" s="18">
        <f t="shared" si="383"/>
        <v>62456.949999999983</v>
      </c>
      <c r="U1146" s="15" t="s">
        <v>23</v>
      </c>
      <c r="W1146" s="14"/>
      <c r="X1146" s="18">
        <f>F1146</f>
        <v>0</v>
      </c>
      <c r="Y1146" s="16"/>
      <c r="Z1146" s="18">
        <f t="shared" si="384"/>
        <v>21286.390000000029</v>
      </c>
      <c r="AA1146" s="15" t="s">
        <v>23</v>
      </c>
      <c r="AB1146" s="24"/>
      <c r="AC1146" s="15" t="s">
        <v>23</v>
      </c>
      <c r="AD1146" s="25"/>
      <c r="AE1146" s="62" t="s">
        <v>23</v>
      </c>
      <c r="AF1146" s="63" t="s">
        <v>23</v>
      </c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 t="s">
        <v>23</v>
      </c>
      <c r="AR1146" s="14"/>
      <c r="AS1146" s="18">
        <v>0</v>
      </c>
      <c r="AT1146" s="16"/>
      <c r="AU1146" s="18">
        <f t="shared" si="386"/>
        <v>0</v>
      </c>
      <c r="AV1146" s="15" t="s">
        <v>23</v>
      </c>
      <c r="AX1146" s="14"/>
      <c r="AY1146" s="18">
        <v>0</v>
      </c>
      <c r="AZ1146" s="16"/>
      <c r="BA1146" s="18">
        <f t="shared" si="387"/>
        <v>0</v>
      </c>
      <c r="BB1146" s="15" t="s">
        <v>23</v>
      </c>
      <c r="BD1146" s="14"/>
      <c r="BE1146" s="18">
        <v>0</v>
      </c>
      <c r="BF1146" s="16"/>
      <c r="BG1146" s="18">
        <f t="shared" si="388"/>
        <v>0</v>
      </c>
      <c r="BH1146" s="15" t="s">
        <v>23</v>
      </c>
      <c r="BJ1146" s="86"/>
      <c r="BK1146" s="86"/>
      <c r="BL1146" s="24"/>
      <c r="BM1146" s="24"/>
      <c r="BN1146" s="24"/>
      <c r="BO1146" s="24"/>
      <c r="BP1146" s="24"/>
      <c r="BQ1146" s="126"/>
    </row>
    <row r="1147" spans="1:69" ht="16.8" customHeight="1" x14ac:dyDescent="0.35">
      <c r="A1147" s="15" t="s">
        <v>23</v>
      </c>
      <c r="B1147" s="15"/>
      <c r="C1147" s="15" t="s">
        <v>115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323</v>
      </c>
      <c r="L1147" s="16">
        <v>309.5</v>
      </c>
      <c r="M1147" s="30" t="s">
        <v>378</v>
      </c>
      <c r="N1147" s="16">
        <v>1019.5</v>
      </c>
      <c r="O1147" s="16"/>
      <c r="P1147" s="18" t="s">
        <v>23</v>
      </c>
      <c r="Q1147" s="14"/>
      <c r="R1147" s="18">
        <v>0</v>
      </c>
      <c r="S1147" s="16">
        <v>0</v>
      </c>
      <c r="T1147" s="18">
        <f t="shared" si="383"/>
        <v>62456.949999999983</v>
      </c>
      <c r="U1147" s="15" t="s">
        <v>23</v>
      </c>
      <c r="W1147" s="14"/>
      <c r="X1147" s="18">
        <f>F1147</f>
        <v>0</v>
      </c>
      <c r="Y1147" s="16"/>
      <c r="Z1147" s="18">
        <f t="shared" si="384"/>
        <v>21286.390000000029</v>
      </c>
      <c r="AA1147" s="15" t="s">
        <v>23</v>
      </c>
      <c r="AB1147" s="24"/>
      <c r="AC1147" s="15" t="s">
        <v>23</v>
      </c>
      <c r="AD1147" s="25"/>
      <c r="AE1147" s="62" t="s">
        <v>23</v>
      </c>
      <c r="AF1147" s="63" t="s">
        <v>23</v>
      </c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 t="s">
        <v>23</v>
      </c>
      <c r="AR1147" s="14"/>
      <c r="AS1147" s="18">
        <v>0</v>
      </c>
      <c r="AT1147" s="16"/>
      <c r="AU1147" s="18">
        <f t="shared" si="386"/>
        <v>0</v>
      </c>
      <c r="AV1147" s="15" t="s">
        <v>23</v>
      </c>
      <c r="AX1147" s="14"/>
      <c r="AY1147" s="18">
        <v>0</v>
      </c>
      <c r="AZ1147" s="16"/>
      <c r="BA1147" s="18">
        <f t="shared" si="387"/>
        <v>0</v>
      </c>
      <c r="BB1147" s="15" t="s">
        <v>23</v>
      </c>
      <c r="BD1147" s="14"/>
      <c r="BE1147" s="18">
        <v>0</v>
      </c>
      <c r="BF1147" s="16"/>
      <c r="BG1147" s="18">
        <f t="shared" si="388"/>
        <v>0</v>
      </c>
      <c r="BH1147" s="15" t="s">
        <v>23</v>
      </c>
      <c r="BJ1147" s="86"/>
      <c r="BK1147" s="86"/>
      <c r="BL1147" s="24"/>
      <c r="BM1147" s="24"/>
      <c r="BN1147" s="24"/>
      <c r="BO1147" s="24"/>
      <c r="BP1147" s="24"/>
      <c r="BQ1147" s="126"/>
    </row>
    <row r="1148" spans="1:69" ht="16.8" customHeight="1" x14ac:dyDescent="0.35">
      <c r="A1148" s="15"/>
      <c r="B1148" s="15"/>
      <c r="C1148" s="15" t="s">
        <v>115</v>
      </c>
      <c r="D1148" s="16"/>
      <c r="E1148" s="16"/>
      <c r="F1148" s="16">
        <v>0</v>
      </c>
      <c r="G1148" s="16">
        <v>0</v>
      </c>
      <c r="H1148" s="16"/>
      <c r="I1148" s="4"/>
      <c r="J1148" s="14" t="s">
        <v>23</v>
      </c>
      <c r="K1148" s="17" t="s">
        <v>69</v>
      </c>
      <c r="L1148" s="51">
        <f>AI1157</f>
        <v>0</v>
      </c>
      <c r="M1148" s="16" t="s">
        <v>379</v>
      </c>
      <c r="N1148" s="16">
        <v>715</v>
      </c>
      <c r="O1148" s="16"/>
      <c r="P1148" s="18" t="s">
        <v>23</v>
      </c>
      <c r="Q1148" s="14"/>
      <c r="R1148" s="18">
        <v>0</v>
      </c>
      <c r="S1148" s="16">
        <v>0</v>
      </c>
      <c r="T1148" s="18">
        <f t="shared" si="383"/>
        <v>62456.949999999983</v>
      </c>
      <c r="U1148" s="15" t="s">
        <v>23</v>
      </c>
      <c r="W1148" s="14"/>
      <c r="X1148" s="18">
        <f>F1148</f>
        <v>0</v>
      </c>
      <c r="Y1148" s="16">
        <v>0</v>
      </c>
      <c r="Z1148" s="18">
        <f t="shared" si="384"/>
        <v>21286.390000000029</v>
      </c>
      <c r="AA1148" s="15" t="str">
        <f>C1148</f>
        <v>VERSAMENTO</v>
      </c>
      <c r="AB1148" s="24"/>
      <c r="AC1148" s="15" t="s">
        <v>23</v>
      </c>
      <c r="AD1148" s="25"/>
      <c r="AE1148" s="62" t="s">
        <v>23</v>
      </c>
      <c r="AF1148" s="63" t="s">
        <v>23</v>
      </c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 t="s">
        <v>23</v>
      </c>
      <c r="AR1148" s="14"/>
      <c r="AS1148" s="18">
        <v>0</v>
      </c>
      <c r="AT1148" s="16"/>
      <c r="AU1148" s="18">
        <f t="shared" si="386"/>
        <v>0</v>
      </c>
      <c r="AV1148" s="15" t="s">
        <v>23</v>
      </c>
      <c r="AX1148" s="14"/>
      <c r="AY1148" s="18">
        <v>0</v>
      </c>
      <c r="AZ1148" s="16"/>
      <c r="BA1148" s="18">
        <f t="shared" si="387"/>
        <v>0</v>
      </c>
      <c r="BB1148" s="15" t="s">
        <v>23</v>
      </c>
      <c r="BD1148" s="14"/>
      <c r="BE1148" s="18">
        <v>0</v>
      </c>
      <c r="BF1148" s="16"/>
      <c r="BG1148" s="18">
        <f t="shared" si="388"/>
        <v>0</v>
      </c>
      <c r="BH1148" s="15" t="s">
        <v>23</v>
      </c>
      <c r="BJ1148" s="86"/>
      <c r="BK1148" s="86"/>
      <c r="BL1148" s="24"/>
      <c r="BM1148" s="24"/>
      <c r="BN1148" s="24"/>
      <c r="BO1148" s="24"/>
      <c r="BP1148" s="24"/>
      <c r="BQ1148" s="126"/>
    </row>
    <row r="1149" spans="1:69" ht="16.8" customHeight="1" x14ac:dyDescent="0.35">
      <c r="A1149" s="15"/>
      <c r="B1149" s="15"/>
      <c r="C1149" s="68" t="s">
        <v>115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119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 t="s">
        <v>23</v>
      </c>
      <c r="W1149" s="14"/>
      <c r="X1149" s="18">
        <v>0</v>
      </c>
      <c r="Y1149" s="16"/>
      <c r="Z1149" s="18">
        <f t="shared" si="384"/>
        <v>21286.390000000029</v>
      </c>
      <c r="AA1149" s="15" t="str">
        <f>C1149</f>
        <v>VERSAMENTO</v>
      </c>
      <c r="AB1149" s="24"/>
      <c r="AC1149" s="15" t="s">
        <v>23</v>
      </c>
      <c r="AD1149" s="25"/>
      <c r="AE1149" s="62" t="s">
        <v>23</v>
      </c>
      <c r="AF1149" s="63" t="s">
        <v>23</v>
      </c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 t="s">
        <v>23</v>
      </c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 t="s">
        <v>23</v>
      </c>
      <c r="BD1149" s="14"/>
      <c r="BE1149" s="18">
        <v>0</v>
      </c>
      <c r="BF1149" s="16"/>
      <c r="BG1149" s="18">
        <f t="shared" si="388"/>
        <v>0</v>
      </c>
      <c r="BH1149" s="15" t="s">
        <v>23</v>
      </c>
      <c r="BJ1149" s="86"/>
      <c r="BK1149" s="86"/>
      <c r="BL1149" s="24"/>
      <c r="BM1149" s="24"/>
      <c r="BN1149" s="24"/>
      <c r="BO1149" s="24"/>
      <c r="BP1149" s="24"/>
      <c r="BQ1149" s="126"/>
    </row>
    <row r="1150" spans="1:69" ht="16.8" customHeight="1" x14ac:dyDescent="0.35">
      <c r="A1150" s="15"/>
      <c r="B1150" s="15"/>
      <c r="C1150" s="15" t="s">
        <v>178</v>
      </c>
      <c r="D1150" s="16"/>
      <c r="E1150" s="16"/>
      <c r="F1150" s="16">
        <f>'BONIFICI GENERALI '!B882+'BONIFICI CATTOLICA'!B882+BL1157</f>
        <v>7768.54</v>
      </c>
      <c r="G1150" s="85">
        <f>F1140</f>
        <v>0</v>
      </c>
      <c r="H1150" s="16"/>
      <c r="I1150" s="4"/>
      <c r="J1150" s="14"/>
      <c r="K1150" s="17" t="s">
        <v>94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 t="s">
        <v>23</v>
      </c>
      <c r="W1150" s="14"/>
      <c r="X1150" s="18">
        <f>F1150</f>
        <v>7768.54</v>
      </c>
      <c r="Y1150" s="16">
        <f>G1150</f>
        <v>0</v>
      </c>
      <c r="Z1150" s="18">
        <f t="shared" si="384"/>
        <v>29054.930000000029</v>
      </c>
      <c r="AA1150" s="15" t="str">
        <f>C1150</f>
        <v>BONIFICI</v>
      </c>
      <c r="AB1150" s="24"/>
      <c r="AC1150" s="15" t="s">
        <v>23</v>
      </c>
      <c r="AD1150" s="25"/>
      <c r="AE1150" s="62" t="s">
        <v>23</v>
      </c>
      <c r="AF1150" s="63" t="s">
        <v>23</v>
      </c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 t="s">
        <v>23</v>
      </c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 t="s">
        <v>23</v>
      </c>
      <c r="BD1150" s="14"/>
      <c r="BE1150" s="18">
        <v>0</v>
      </c>
      <c r="BF1150" s="16"/>
      <c r="BG1150" s="18">
        <f t="shared" si="388"/>
        <v>0</v>
      </c>
      <c r="BH1150" s="15" t="s">
        <v>23</v>
      </c>
      <c r="BJ1150" s="86"/>
      <c r="BK1150" s="86"/>
      <c r="BL1150" s="24"/>
      <c r="BM1150" s="24"/>
      <c r="BN1150" s="24"/>
      <c r="BO1150" s="24"/>
      <c r="BP1150" s="24"/>
      <c r="BQ1150" s="126"/>
    </row>
    <row r="1151" spans="1:69" ht="16.8" customHeight="1" x14ac:dyDescent="0.35">
      <c r="A1151" s="15"/>
      <c r="B1151" s="15"/>
      <c r="C1151" s="47" t="s">
        <v>120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 t="s">
        <v>23</v>
      </c>
      <c r="N1151" s="3" t="s">
        <v>23</v>
      </c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29054.930000000029</v>
      </c>
      <c r="AA1151" s="15" t="str">
        <f>C1151</f>
        <v>PREL .PROVVIGIONI MATURATE</v>
      </c>
      <c r="AB1151" s="24"/>
      <c r="AC1151" s="15" t="s">
        <v>166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 t="s">
        <v>23</v>
      </c>
      <c r="AR1151" s="14"/>
      <c r="AS1151" s="18"/>
      <c r="AT1151" s="25">
        <v>0</v>
      </c>
      <c r="AU1151" s="18">
        <f t="shared" si="386"/>
        <v>0</v>
      </c>
      <c r="AV1151" s="15" t="s">
        <v>23</v>
      </c>
      <c r="AX1151" s="14"/>
      <c r="AY1151" s="18"/>
      <c r="AZ1151" s="25">
        <v>0</v>
      </c>
      <c r="BA1151" s="18">
        <f t="shared" si="387"/>
        <v>0</v>
      </c>
      <c r="BB1151" s="15" t="s">
        <v>23</v>
      </c>
      <c r="BD1151" s="14"/>
      <c r="BE1151" s="18"/>
      <c r="BF1151" s="25">
        <v>0</v>
      </c>
      <c r="BG1151" s="18">
        <f t="shared" si="388"/>
        <v>0</v>
      </c>
      <c r="BH1151" s="15" t="s">
        <v>23</v>
      </c>
      <c r="BJ1151" s="86"/>
      <c r="BK1151" s="86"/>
      <c r="BL1151" s="24"/>
      <c r="BM1151" s="24"/>
      <c r="BN1151" s="24"/>
      <c r="BO1151" s="24"/>
      <c r="BP1151" s="24"/>
      <c r="BQ1151" s="126"/>
    </row>
    <row r="1152" spans="1:69" ht="16.8" customHeight="1" x14ac:dyDescent="0.35">
      <c r="A1152" s="15"/>
      <c r="B1152" s="15"/>
      <c r="C1152" s="15" t="s">
        <v>121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 t="s">
        <v>23</v>
      </c>
      <c r="N1152" s="16" t="s">
        <v>23</v>
      </c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29054.930000000029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6"/>
    </row>
    <row r="1153" spans="1:69" ht="16.8" customHeight="1" x14ac:dyDescent="0.35">
      <c r="A1153" s="15" t="s">
        <v>23</v>
      </c>
      <c r="B1153" s="15"/>
      <c r="C1153" s="15" t="s">
        <v>122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29054.930000000029</v>
      </c>
      <c r="AA1153" s="15" t="s">
        <v>23</v>
      </c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 t="s">
        <v>23</v>
      </c>
      <c r="AR1153" s="14"/>
      <c r="AS1153" s="18"/>
      <c r="AT1153" s="16">
        <v>0</v>
      </c>
      <c r="AU1153" s="18">
        <f t="shared" si="386"/>
        <v>0</v>
      </c>
      <c r="AV1153" s="15" t="s">
        <v>23</v>
      </c>
      <c r="AX1153" s="14"/>
      <c r="AY1153" s="18"/>
      <c r="AZ1153" s="16">
        <v>0</v>
      </c>
      <c r="BA1153" s="18">
        <f t="shared" si="387"/>
        <v>0</v>
      </c>
      <c r="BB1153" s="15" t="s">
        <v>23</v>
      </c>
      <c r="BD1153" s="14"/>
      <c r="BE1153" s="18"/>
      <c r="BF1153" s="16">
        <v>0</v>
      </c>
      <c r="BG1153" s="18">
        <f t="shared" si="388"/>
        <v>0</v>
      </c>
      <c r="BH1153" s="15" t="s">
        <v>23</v>
      </c>
      <c r="BJ1153" s="86"/>
      <c r="BK1153" s="86"/>
      <c r="BL1153" s="24"/>
      <c r="BM1153" s="24"/>
      <c r="BN1153" s="24"/>
      <c r="BO1153" s="24"/>
      <c r="BP1153" s="24"/>
      <c r="BQ1153" s="126"/>
    </row>
    <row r="1154" spans="1:69" ht="16.8" customHeight="1" x14ac:dyDescent="0.35">
      <c r="A1154" s="15"/>
      <c r="B1154" s="15"/>
      <c r="C1154" s="15" t="s">
        <v>23</v>
      </c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123</v>
      </c>
      <c r="L1154" s="3">
        <f>SUM(L1134:L1148)+N1133+L1150+L1151</f>
        <v>134837.33000000002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 t="s">
        <v>23</v>
      </c>
      <c r="W1154" s="14"/>
      <c r="X1154" s="18">
        <v>0</v>
      </c>
      <c r="Y1154" s="16">
        <v>0</v>
      </c>
      <c r="Z1154" s="18">
        <f t="shared" si="384"/>
        <v>29054.930000000029</v>
      </c>
      <c r="AA1154" s="15" t="s">
        <v>23</v>
      </c>
      <c r="AB1154" s="24"/>
      <c r="AC1154" s="15" t="str">
        <f>C1154</f>
        <v/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119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 t="s">
        <v>23</v>
      </c>
      <c r="AR1154" s="14"/>
      <c r="AS1154" s="18"/>
      <c r="AT1154" s="16">
        <v>0</v>
      </c>
      <c r="AU1154" s="18">
        <f t="shared" si="386"/>
        <v>0</v>
      </c>
      <c r="AV1154" s="16" t="s">
        <v>23</v>
      </c>
      <c r="AX1154" s="14"/>
      <c r="AY1154" s="18"/>
      <c r="AZ1154" s="16">
        <v>0</v>
      </c>
      <c r="BA1154" s="18">
        <f t="shared" si="387"/>
        <v>0</v>
      </c>
      <c r="BB1154" s="15" t="s">
        <v>23</v>
      </c>
      <c r="BD1154" s="14"/>
      <c r="BE1154" s="18"/>
      <c r="BF1154" s="16">
        <v>0</v>
      </c>
      <c r="BG1154" s="18">
        <f t="shared" si="388"/>
        <v>0</v>
      </c>
      <c r="BH1154" s="15" t="s">
        <v>23</v>
      </c>
      <c r="BJ1154" s="86"/>
      <c r="BK1154" s="86"/>
      <c r="BL1154" s="24"/>
      <c r="BM1154" s="24"/>
      <c r="BN1154" s="24"/>
      <c r="BO1154" s="24"/>
      <c r="BP1154" s="24"/>
      <c r="BQ1154" s="126"/>
    </row>
    <row r="1155" spans="1:69" ht="16.8" customHeight="1" x14ac:dyDescent="0.35">
      <c r="A1155" s="15"/>
      <c r="B1155" s="15"/>
      <c r="C1155" s="64" t="s">
        <v>150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 t="s">
        <v>23</v>
      </c>
      <c r="K1155" s="6" t="s">
        <v>124</v>
      </c>
      <c r="L1155" s="3">
        <f>L1154-M1154</f>
        <v>60738.48000000001</v>
      </c>
      <c r="M1155" s="16"/>
      <c r="N1155" s="16"/>
      <c r="O1155" s="16" t="s">
        <v>23</v>
      </c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29054.930000000029</v>
      </c>
      <c r="AA1155" s="15" t="s">
        <v>23</v>
      </c>
      <c r="AB1155" s="24"/>
      <c r="AC1155" s="71" t="s">
        <v>199</v>
      </c>
      <c r="AD1155" s="65"/>
      <c r="AE1155" s="65">
        <v>0</v>
      </c>
      <c r="AF1155" s="63">
        <f>SUM(AF1107:AF1154)</f>
        <v>56231.97</v>
      </c>
      <c r="AG1155" s="25"/>
      <c r="AH1155" s="24" t="s">
        <v>125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 t="s">
        <v>23</v>
      </c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6"/>
    </row>
    <row r="1156" spans="1:69" ht="16.8" customHeight="1" x14ac:dyDescent="0.35">
      <c r="A1156" s="15"/>
      <c r="B1156" s="15"/>
      <c r="C1156" s="64" t="s">
        <v>152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36</v>
      </c>
      <c r="L1156" s="55">
        <f>D1157+E1157+A1157+B1157+B1104</f>
        <v>60738.479999999989</v>
      </c>
      <c r="M1156" s="16"/>
      <c r="N1156" s="16"/>
      <c r="O1156" s="56" t="s">
        <v>23</v>
      </c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29054.930000000029</v>
      </c>
      <c r="AA1156" s="15" t="s">
        <v>23</v>
      </c>
      <c r="AB1156" s="24"/>
      <c r="AC1156" s="71" t="s">
        <v>170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6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127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128</v>
      </c>
      <c r="L1157" s="3">
        <f>L1155-L1156</f>
        <v>0</v>
      </c>
      <c r="M1157" s="27" t="s">
        <v>171</v>
      </c>
      <c r="N1157" s="27">
        <f>O1157-L1156</f>
        <v>-3513.5399999999572</v>
      </c>
      <c r="O1157" s="44">
        <f>Z1157+AU1157+N1133+SUM(L1136:L1147)+SUM(N1137:N1147)+L1151-D1103-D1106-D1102+E1104</f>
        <v>57224.940000000031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29054.930000000029</v>
      </c>
      <c r="AA1157" s="57"/>
      <c r="AB1157" s="60"/>
      <c r="AC1157" s="60" t="s">
        <v>129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172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200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/>
      <c r="B1160" s="2" t="s">
        <v>23</v>
      </c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4" t="s">
        <v>25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V1160" s="7" t="s">
        <v>23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130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173</v>
      </c>
      <c r="BK1160" s="21" t="s">
        <v>0</v>
      </c>
      <c r="BL1160" s="8" t="s">
        <v>35</v>
      </c>
      <c r="BM1160" s="8" t="s">
        <v>0</v>
      </c>
      <c r="BN1160" s="8" t="s">
        <v>41</v>
      </c>
      <c r="BO1160" s="8" t="s">
        <v>174</v>
      </c>
      <c r="BP1160" s="8" t="s">
        <v>0</v>
      </c>
      <c r="BQ1160" s="9" t="s">
        <v>175</v>
      </c>
    </row>
    <row r="1161" spans="1:69" ht="16.8" customHeight="1" x14ac:dyDescent="0.35">
      <c r="A1161" s="14">
        <v>45317</v>
      </c>
      <c r="B1161" s="15" t="s">
        <v>176</v>
      </c>
      <c r="C1161" s="15" t="s">
        <v>177</v>
      </c>
      <c r="D1161" s="16">
        <v>237.01</v>
      </c>
      <c r="E1161" s="16">
        <v>80</v>
      </c>
      <c r="F1161" s="16"/>
      <c r="G1161" s="16"/>
      <c r="H1161" s="105"/>
      <c r="I1161" s="4"/>
      <c r="J1161" s="14">
        <f>A1161</f>
        <v>45317</v>
      </c>
      <c r="K1161" s="17" t="s">
        <v>25</v>
      </c>
      <c r="L1161" s="16">
        <f>D1164+D1167+D1165+D1168</f>
        <v>914.68</v>
      </c>
      <c r="M1161" s="16"/>
      <c r="N1161" s="82">
        <f>L1161+L1162-M1162</f>
        <v>914.68</v>
      </c>
      <c r="O1161" s="80" t="e">
        <f>D1164+D1167+D1165-E1165-E1164+O1100</f>
        <v>#VALUE!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29054.930000000029</v>
      </c>
      <c r="AA1161" s="15"/>
      <c r="AB1161" s="19">
        <f>A1161</f>
        <v>45317</v>
      </c>
      <c r="AC1161" s="12" t="s">
        <v>26</v>
      </c>
      <c r="AD1161" s="11">
        <f>N1161</f>
        <v>914.68</v>
      </c>
      <c r="AE1161" s="11"/>
      <c r="AF1161" s="20"/>
      <c r="AG1161" s="20"/>
      <c r="AH1161" s="21" t="s">
        <v>27</v>
      </c>
      <c r="AI1161" s="22" t="s">
        <v>28</v>
      </c>
      <c r="AJ1161" s="23" t="s">
        <v>29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178</v>
      </c>
      <c r="BM1161" s="88">
        <f>BK1161</f>
        <v>45317</v>
      </c>
      <c r="BN1161" s="24" t="s">
        <v>178</v>
      </c>
      <c r="BO1161" s="24"/>
      <c r="BP1161" s="88">
        <f>BK1161</f>
        <v>45317</v>
      </c>
      <c r="BQ1161" s="126"/>
    </row>
    <row r="1162" spans="1:69" ht="16.8" customHeight="1" x14ac:dyDescent="0.35">
      <c r="A1162" s="15"/>
      <c r="B1162" s="15"/>
      <c r="C1162" s="15" t="s">
        <v>179</v>
      </c>
      <c r="D1162" s="16">
        <v>392</v>
      </c>
      <c r="E1162" s="16"/>
      <c r="F1162" s="16"/>
      <c r="G1162" s="16"/>
      <c r="H1162" s="105" t="s">
        <v>35</v>
      </c>
      <c r="I1162" s="4"/>
      <c r="J1162" s="14"/>
      <c r="K1162" s="17" t="s">
        <v>31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29054.930000000029</v>
      </c>
      <c r="AA1162" s="15"/>
      <c r="AB1162" s="24"/>
      <c r="AC1162" s="24" t="s">
        <v>32</v>
      </c>
      <c r="AD1162" s="25"/>
      <c r="AE1162" s="25"/>
      <c r="AF1162" s="25"/>
      <c r="AG1162" s="25"/>
      <c r="AH1162" s="12" t="s">
        <v>33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 t="s">
        <v>23</v>
      </c>
      <c r="BL1162" s="24">
        <v>0</v>
      </c>
      <c r="BM1162" s="91" t="s">
        <v>23</v>
      </c>
      <c r="BN1162" s="24">
        <v>0</v>
      </c>
      <c r="BO1162" s="24">
        <v>0</v>
      </c>
      <c r="BP1162" s="91" t="s">
        <v>23</v>
      </c>
      <c r="BQ1162" s="126"/>
    </row>
    <row r="1163" spans="1:69" ht="16.8" customHeight="1" x14ac:dyDescent="0.35">
      <c r="A1163" s="15"/>
      <c r="B1163" s="15"/>
      <c r="C1163" s="15" t="s">
        <v>180</v>
      </c>
      <c r="D1163" s="16">
        <v>4473.9399999999996</v>
      </c>
      <c r="E1163" s="16">
        <v>0</v>
      </c>
      <c r="F1163" s="16" t="s">
        <v>23</v>
      </c>
      <c r="G1163" s="16"/>
      <c r="H1163" s="105">
        <f>D1164+H1102</f>
        <v>2432.4300000000003</v>
      </c>
      <c r="I1163" s="4"/>
      <c r="J1163" s="14"/>
      <c r="K1163" s="17" t="s">
        <v>36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29054.930000000029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 t="s">
        <v>23</v>
      </c>
      <c r="BL1163" s="24">
        <v>0</v>
      </c>
      <c r="BM1163" s="91" t="s">
        <v>23</v>
      </c>
      <c r="BN1163" s="24">
        <v>0</v>
      </c>
      <c r="BO1163" s="24">
        <v>0</v>
      </c>
      <c r="BP1163" s="91" t="s">
        <v>23</v>
      </c>
      <c r="BQ1163" s="126"/>
    </row>
    <row r="1164" spans="1:69" ht="16.8" customHeight="1" x14ac:dyDescent="0.35">
      <c r="A1164" s="15" t="s">
        <v>380</v>
      </c>
      <c r="B1164" s="15">
        <v>795</v>
      </c>
      <c r="C1164" s="15" t="s">
        <v>181</v>
      </c>
      <c r="D1164" s="16">
        <v>33.04</v>
      </c>
      <c r="E1164" s="16"/>
      <c r="F1164" s="16"/>
      <c r="G1164" s="16" t="s">
        <v>23</v>
      </c>
      <c r="H1164" s="105" t="s">
        <v>41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29054.930000000029</v>
      </c>
      <c r="AA1164" s="15"/>
      <c r="AB1164" s="24"/>
      <c r="AC1164" s="24"/>
      <c r="AD1164" s="25"/>
      <c r="AE1164" s="25"/>
      <c r="AF1164" s="25"/>
      <c r="AG1164" s="25"/>
      <c r="AH1164" s="17" t="s">
        <v>23</v>
      </c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 t="s">
        <v>23</v>
      </c>
      <c r="BL1164" s="24">
        <v>0</v>
      </c>
      <c r="BM1164" s="91" t="s">
        <v>23</v>
      </c>
      <c r="BN1164" s="24">
        <v>0</v>
      </c>
      <c r="BO1164" s="24">
        <v>0</v>
      </c>
      <c r="BP1164" s="91" t="s">
        <v>23</v>
      </c>
      <c r="BQ1164" s="126"/>
    </row>
    <row r="1165" spans="1:69" ht="16.8" customHeight="1" x14ac:dyDescent="0.35">
      <c r="A1165" s="15" t="s">
        <v>381</v>
      </c>
      <c r="B1165" s="16">
        <f>B1164+B1104</f>
        <v>2993.27</v>
      </c>
      <c r="C1165" s="15" t="s">
        <v>182</v>
      </c>
      <c r="D1165" s="16">
        <v>737.27</v>
      </c>
      <c r="E1165" s="16">
        <v>0</v>
      </c>
      <c r="F1165" s="16"/>
      <c r="G1165" s="16" t="s">
        <v>23</v>
      </c>
      <c r="H1165" s="105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29054.930000000029</v>
      </c>
      <c r="AA1165" s="15"/>
      <c r="AB1165" s="24"/>
      <c r="AC1165" s="17" t="s">
        <v>23</v>
      </c>
      <c r="AD1165" s="25"/>
      <c r="AE1165" s="25" t="s">
        <v>23</v>
      </c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 t="s">
        <v>23</v>
      </c>
      <c r="BL1165" s="24">
        <v>0</v>
      </c>
      <c r="BM1165" s="91" t="s">
        <v>23</v>
      </c>
      <c r="BN1165" s="24">
        <v>0</v>
      </c>
      <c r="BO1165" s="24"/>
      <c r="BP1165" s="24"/>
      <c r="BQ1165" s="126"/>
    </row>
    <row r="1166" spans="1:69" ht="16.8" customHeight="1" x14ac:dyDescent="0.35">
      <c r="A1166" s="15" t="s">
        <v>23</v>
      </c>
      <c r="B1166" s="15"/>
      <c r="C1166" s="15" t="s">
        <v>183</v>
      </c>
      <c r="D1166" s="16">
        <v>91</v>
      </c>
      <c r="E1166" s="16">
        <v>0</v>
      </c>
      <c r="F1166" s="16"/>
      <c r="G1166" s="16" t="s">
        <v>23</v>
      </c>
      <c r="H1166" s="105" t="s">
        <v>45</v>
      </c>
      <c r="I1166" s="77" t="s">
        <v>184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29054.930000000029</v>
      </c>
      <c r="AA1166" s="15"/>
      <c r="AB1166" s="24"/>
      <c r="AC1166" s="17" t="s">
        <v>23</v>
      </c>
      <c r="AD1166" s="25"/>
      <c r="AE1166" s="25" t="s">
        <v>23</v>
      </c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 t="s">
        <v>23</v>
      </c>
      <c r="BL1166" s="24">
        <v>0</v>
      </c>
      <c r="BM1166" s="91" t="s">
        <v>23</v>
      </c>
      <c r="BN1166" s="24">
        <v>0</v>
      </c>
      <c r="BO1166" s="24"/>
      <c r="BP1166" s="24"/>
      <c r="BQ1166" s="126"/>
    </row>
    <row r="1167" spans="1:69" ht="16.8" customHeight="1" x14ac:dyDescent="0.35">
      <c r="A1167" s="15"/>
      <c r="B1167" s="15" t="s">
        <v>43</v>
      </c>
      <c r="C1167" s="15" t="s">
        <v>185</v>
      </c>
      <c r="D1167" s="16">
        <v>120.13</v>
      </c>
      <c r="E1167" s="16"/>
      <c r="F1167" s="16"/>
      <c r="G1167" s="16"/>
      <c r="H1167" s="105">
        <f>D1167+H1106</f>
        <v>143.85999999999999</v>
      </c>
      <c r="I1167" s="78">
        <f>D1164+D1165-E1165+D1167</f>
        <v>890.43999999999994</v>
      </c>
      <c r="J1167" s="14"/>
      <c r="K1167" s="15" t="s">
        <v>46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29054.930000000029</v>
      </c>
      <c r="AA1167" s="15"/>
      <c r="AB1167" s="24"/>
      <c r="AC1167" s="17" t="s">
        <v>23</v>
      </c>
      <c r="AD1167" s="25"/>
      <c r="AE1167" s="25" t="s">
        <v>23</v>
      </c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 t="s">
        <v>23</v>
      </c>
      <c r="BL1167" s="24">
        <v>0</v>
      </c>
      <c r="BM1167" s="91" t="s">
        <v>23</v>
      </c>
      <c r="BN1167" s="24">
        <v>0</v>
      </c>
      <c r="BO1167" s="24"/>
      <c r="BP1167" s="24"/>
      <c r="BQ1167" s="126"/>
    </row>
    <row r="1168" spans="1:69" ht="16.8" customHeight="1" x14ac:dyDescent="0.35">
      <c r="A1168" s="15"/>
      <c r="B1168" s="15"/>
      <c r="C1168" s="15" t="s">
        <v>186</v>
      </c>
      <c r="D1168" s="16">
        <v>24.24</v>
      </c>
      <c r="E1168" s="16"/>
      <c r="F1168" s="16"/>
      <c r="G1168" s="16">
        <v>0</v>
      </c>
      <c r="H1168" s="105" t="s">
        <v>50</v>
      </c>
      <c r="I1168" s="4"/>
      <c r="J1168" s="14"/>
      <c r="K1168" s="15" t="s">
        <v>48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29054.930000000029</v>
      </c>
      <c r="AA1168" s="15" t="s">
        <v>23</v>
      </c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 t="s">
        <v>23</v>
      </c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 t="s">
        <v>23</v>
      </c>
      <c r="AR1168" s="14"/>
      <c r="AS1168" s="18"/>
      <c r="AT1168" s="16">
        <v>0</v>
      </c>
      <c r="AU1168" s="18">
        <f t="shared" si="392"/>
        <v>0</v>
      </c>
      <c r="AV1168" s="15" t="s">
        <v>23</v>
      </c>
      <c r="AX1168" s="14"/>
      <c r="AY1168" s="18"/>
      <c r="AZ1168" s="16">
        <v>0</v>
      </c>
      <c r="BA1168" s="18">
        <f t="shared" si="393"/>
        <v>0</v>
      </c>
      <c r="BB1168" s="15" t="s">
        <v>23</v>
      </c>
      <c r="BD1168" s="14"/>
      <c r="BE1168" s="18"/>
      <c r="BF1168" s="16">
        <v>0</v>
      </c>
      <c r="BG1168" s="18">
        <f t="shared" si="394"/>
        <v>0</v>
      </c>
      <c r="BH1168" s="15" t="s">
        <v>23</v>
      </c>
      <c r="BJ1168" s="86">
        <v>0</v>
      </c>
      <c r="BK1168" s="90" t="s">
        <v>23</v>
      </c>
      <c r="BL1168" s="24">
        <v>0</v>
      </c>
      <c r="BM1168" s="91" t="s">
        <v>23</v>
      </c>
      <c r="BN1168" s="24">
        <v>0</v>
      </c>
      <c r="BO1168" s="24"/>
      <c r="BP1168" s="24"/>
      <c r="BQ1168" s="126"/>
    </row>
    <row r="1169" spans="1:69" ht="16.8" customHeight="1" x14ac:dyDescent="0.35">
      <c r="A1169" s="15"/>
      <c r="B1169" s="15"/>
      <c r="C1169" s="15" t="s">
        <v>187</v>
      </c>
      <c r="D1169" s="16"/>
      <c r="E1169" s="16"/>
      <c r="F1169" s="16"/>
      <c r="G1169" s="16">
        <v>0</v>
      </c>
      <c r="H1169" s="105">
        <f>D1168+H1108</f>
        <v>1742.3999999999999</v>
      </c>
      <c r="I1169" s="4"/>
      <c r="J1169" s="14"/>
      <c r="K1169" s="15" t="s">
        <v>51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29054.930000000029</v>
      </c>
      <c r="AA1169" s="15" t="s">
        <v>23</v>
      </c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 t="s">
        <v>23</v>
      </c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 t="s">
        <v>23</v>
      </c>
      <c r="AR1169" s="14"/>
      <c r="AS1169" s="18">
        <v>0</v>
      </c>
      <c r="AT1169" s="16">
        <v>0</v>
      </c>
      <c r="AU1169" s="18">
        <f t="shared" si="392"/>
        <v>0</v>
      </c>
      <c r="AV1169" s="15" t="s">
        <v>23</v>
      </c>
      <c r="AX1169" s="14"/>
      <c r="AY1169" s="18">
        <v>0</v>
      </c>
      <c r="AZ1169" s="16">
        <v>0</v>
      </c>
      <c r="BA1169" s="18">
        <f t="shared" si="393"/>
        <v>0</v>
      </c>
      <c r="BB1169" s="15" t="s">
        <v>23</v>
      </c>
      <c r="BD1169" s="14"/>
      <c r="BE1169" s="18">
        <v>0</v>
      </c>
      <c r="BF1169" s="16">
        <v>0</v>
      </c>
      <c r="BG1169" s="18">
        <f t="shared" si="394"/>
        <v>0</v>
      </c>
      <c r="BH1169" s="15" t="s">
        <v>23</v>
      </c>
      <c r="BJ1169" s="86">
        <v>0</v>
      </c>
      <c r="BK1169" s="90" t="s">
        <v>23</v>
      </c>
      <c r="BL1169" s="24">
        <v>0</v>
      </c>
      <c r="BM1169" s="91" t="s">
        <v>23</v>
      </c>
      <c r="BN1169" s="24">
        <v>0</v>
      </c>
      <c r="BO1169" s="24"/>
      <c r="BP1169" s="24"/>
      <c r="BQ1169" s="126"/>
    </row>
    <row r="1170" spans="1:69" ht="16.8" customHeight="1" x14ac:dyDescent="0.35">
      <c r="A1170" s="15"/>
      <c r="B1170" s="15"/>
      <c r="C1170" s="15" t="s">
        <v>188</v>
      </c>
      <c r="D1170" s="16"/>
      <c r="E1170" s="16"/>
      <c r="F1170" s="16"/>
      <c r="G1170" s="16">
        <v>0</v>
      </c>
      <c r="H1170" s="105" t="s">
        <v>23</v>
      </c>
      <c r="I1170" s="4"/>
      <c r="J1170" s="14"/>
      <c r="K1170" s="15" t="s">
        <v>53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29054.930000000029</v>
      </c>
      <c r="AA1170" s="15" t="s">
        <v>23</v>
      </c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 t="s">
        <v>23</v>
      </c>
      <c r="AR1170" s="14"/>
      <c r="AS1170" s="18"/>
      <c r="AT1170" s="16">
        <v>0</v>
      </c>
      <c r="AU1170" s="18">
        <f t="shared" si="392"/>
        <v>0</v>
      </c>
      <c r="AV1170" s="15" t="s">
        <v>23</v>
      </c>
      <c r="AX1170" s="14"/>
      <c r="AY1170" s="18"/>
      <c r="AZ1170" s="16">
        <v>0</v>
      </c>
      <c r="BA1170" s="18">
        <f t="shared" si="393"/>
        <v>0</v>
      </c>
      <c r="BB1170" s="15" t="s">
        <v>23</v>
      </c>
      <c r="BD1170" s="14"/>
      <c r="BE1170" s="18"/>
      <c r="BF1170" s="16">
        <v>0</v>
      </c>
      <c r="BG1170" s="18">
        <f t="shared" si="394"/>
        <v>0</v>
      </c>
      <c r="BH1170" s="15" t="s">
        <v>23</v>
      </c>
      <c r="BJ1170" s="86">
        <v>0</v>
      </c>
      <c r="BK1170" s="90" t="s">
        <v>23</v>
      </c>
      <c r="BL1170" s="24">
        <v>0</v>
      </c>
      <c r="BM1170" s="24"/>
      <c r="BN1170" s="24"/>
      <c r="BO1170" s="24"/>
      <c r="BP1170" s="24"/>
      <c r="BQ1170" s="126"/>
    </row>
    <row r="1171" spans="1:69" ht="16.8" customHeight="1" x14ac:dyDescent="0.35">
      <c r="A1171" s="15"/>
      <c r="B1171" s="15"/>
      <c r="C1171" s="15" t="s">
        <v>189</v>
      </c>
      <c r="D1171" s="16"/>
      <c r="E1171" s="16"/>
      <c r="F1171" s="16"/>
      <c r="G1171" s="16">
        <v>0</v>
      </c>
      <c r="H1171" s="105" t="s">
        <v>23</v>
      </c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29054.930000000029</v>
      </c>
      <c r="AA1171" s="15" t="s">
        <v>23</v>
      </c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 t="s">
        <v>23</v>
      </c>
      <c r="AR1171" s="14"/>
      <c r="AS1171" s="18"/>
      <c r="AT1171" s="16">
        <v>0</v>
      </c>
      <c r="AU1171" s="18">
        <f t="shared" si="392"/>
        <v>0</v>
      </c>
      <c r="AV1171" s="15" t="s">
        <v>23</v>
      </c>
      <c r="AX1171" s="14"/>
      <c r="AY1171" s="18"/>
      <c r="AZ1171" s="16">
        <v>0</v>
      </c>
      <c r="BA1171" s="18">
        <f t="shared" si="393"/>
        <v>0</v>
      </c>
      <c r="BB1171" s="15" t="s">
        <v>23</v>
      </c>
      <c r="BD1171" s="14"/>
      <c r="BE1171" s="18"/>
      <c r="BF1171" s="16">
        <v>0</v>
      </c>
      <c r="BG1171" s="18">
        <f t="shared" si="394"/>
        <v>0</v>
      </c>
      <c r="BH1171" s="15" t="s">
        <v>23</v>
      </c>
      <c r="BJ1171" s="86">
        <v>0</v>
      </c>
      <c r="BK1171" s="90" t="s">
        <v>23</v>
      </c>
      <c r="BL1171" s="24" t="s">
        <v>23</v>
      </c>
      <c r="BM1171" s="24"/>
      <c r="BN1171" s="24"/>
      <c r="BO1171" s="24"/>
      <c r="BP1171" s="24"/>
      <c r="BQ1171" s="126"/>
    </row>
    <row r="1172" spans="1:69" ht="16.8" customHeight="1" x14ac:dyDescent="0.35">
      <c r="A1172" s="15"/>
      <c r="B1172" s="15"/>
      <c r="C1172" s="15" t="s">
        <v>190</v>
      </c>
      <c r="D1172" s="16"/>
      <c r="E1172" s="16"/>
      <c r="F1172" s="16"/>
      <c r="G1172" s="16">
        <v>0</v>
      </c>
      <c r="H1172" s="16" t="s">
        <v>23</v>
      </c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29054.930000000029</v>
      </c>
      <c r="AA1172" s="15" t="s">
        <v>23</v>
      </c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 t="s">
        <v>23</v>
      </c>
      <c r="AR1172" s="14"/>
      <c r="AS1172" s="18"/>
      <c r="AT1172" s="16">
        <v>0</v>
      </c>
      <c r="AU1172" s="18">
        <f t="shared" si="392"/>
        <v>0</v>
      </c>
      <c r="AV1172" s="15" t="s">
        <v>23</v>
      </c>
      <c r="AX1172" s="14"/>
      <c r="AY1172" s="18"/>
      <c r="AZ1172" s="16">
        <v>0</v>
      </c>
      <c r="BA1172" s="18">
        <f t="shared" si="393"/>
        <v>0</v>
      </c>
      <c r="BB1172" s="15" t="s">
        <v>23</v>
      </c>
      <c r="BD1172" s="14"/>
      <c r="BE1172" s="18"/>
      <c r="BF1172" s="16">
        <v>0</v>
      </c>
      <c r="BG1172" s="18">
        <f t="shared" si="394"/>
        <v>0</v>
      </c>
      <c r="BH1172" s="15" t="s">
        <v>23</v>
      </c>
      <c r="BJ1172" s="86">
        <v>0</v>
      </c>
      <c r="BK1172" s="90" t="s">
        <v>23</v>
      </c>
      <c r="BL1172" s="24"/>
      <c r="BM1172" s="24"/>
      <c r="BN1172" s="24"/>
      <c r="BO1172" s="24"/>
      <c r="BP1172" s="24"/>
      <c r="BQ1172" s="126"/>
    </row>
    <row r="1173" spans="1:69" ht="16.8" customHeight="1" x14ac:dyDescent="0.35">
      <c r="A1173" s="15"/>
      <c r="B1173" s="15"/>
      <c r="C1173" s="15" t="s">
        <v>56</v>
      </c>
      <c r="D1173" s="16">
        <f>SUM(G1165:G1172)+E1168+E1169+E1170+E1171+E1172</f>
        <v>0</v>
      </c>
      <c r="E1173" s="16"/>
      <c r="F1173" s="16"/>
      <c r="G1173" s="16"/>
      <c r="H1173" s="16" t="s">
        <v>23</v>
      </c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 t="s">
        <v>23</v>
      </c>
      <c r="W1173" s="14"/>
      <c r="X1173" s="18"/>
      <c r="Y1173" s="16">
        <v>0</v>
      </c>
      <c r="Z1173" s="18">
        <f t="shared" si="390"/>
        <v>29054.930000000029</v>
      </c>
      <c r="AA1173" s="15" t="s">
        <v>23</v>
      </c>
      <c r="AB1173" s="24"/>
      <c r="AC1173" s="15" t="s">
        <v>23</v>
      </c>
      <c r="AD1173" s="25"/>
      <c r="AE1173" s="62" t="s">
        <v>23</v>
      </c>
      <c r="AF1173" s="63" t="s">
        <v>23</v>
      </c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 t="s">
        <v>23</v>
      </c>
      <c r="AR1173" s="14"/>
      <c r="AS1173" s="18"/>
      <c r="AT1173" s="16">
        <v>0</v>
      </c>
      <c r="AU1173" s="18">
        <f t="shared" si="392"/>
        <v>0</v>
      </c>
      <c r="AV1173" s="15" t="s">
        <v>23</v>
      </c>
      <c r="AX1173" s="14"/>
      <c r="AY1173" s="18"/>
      <c r="AZ1173" s="16">
        <v>0</v>
      </c>
      <c r="BA1173" s="18">
        <f t="shared" si="393"/>
        <v>0</v>
      </c>
      <c r="BB1173" s="15" t="s">
        <v>23</v>
      </c>
      <c r="BD1173" s="14"/>
      <c r="BE1173" s="18"/>
      <c r="BF1173" s="16">
        <v>0</v>
      </c>
      <c r="BG1173" s="18">
        <f t="shared" si="394"/>
        <v>0</v>
      </c>
      <c r="BH1173" s="15" t="s">
        <v>23</v>
      </c>
      <c r="BJ1173" s="86">
        <v>0</v>
      </c>
      <c r="BK1173" s="90" t="s">
        <v>23</v>
      </c>
      <c r="BL1173" s="24" t="s">
        <v>23</v>
      </c>
      <c r="BM1173" s="24"/>
      <c r="BN1173" s="24"/>
      <c r="BO1173" s="24"/>
      <c r="BP1173" s="24"/>
      <c r="BQ1173" s="126"/>
    </row>
    <row r="1174" spans="1:69" ht="16.8" customHeight="1" x14ac:dyDescent="0.35">
      <c r="A1174" s="15"/>
      <c r="B1174" s="15"/>
      <c r="C1174" s="15" t="s">
        <v>57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191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 t="s">
        <v>23</v>
      </c>
      <c r="W1174" s="14"/>
      <c r="X1174" s="18"/>
      <c r="Y1174" s="16">
        <v>0</v>
      </c>
      <c r="Z1174" s="18">
        <f t="shared" si="390"/>
        <v>29054.930000000029</v>
      </c>
      <c r="AA1174" s="15" t="str">
        <f>C1174</f>
        <v>Sinistro</v>
      </c>
      <c r="AB1174" s="24"/>
      <c r="AC1174" s="15" t="s">
        <v>23</v>
      </c>
      <c r="AD1174" s="25"/>
      <c r="AE1174" s="62" t="s">
        <v>23</v>
      </c>
      <c r="AF1174" s="63" t="s">
        <v>23</v>
      </c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 t="s">
        <v>23</v>
      </c>
      <c r="AR1174" s="14"/>
      <c r="AS1174" s="18"/>
      <c r="AT1174" s="16">
        <v>0</v>
      </c>
      <c r="AU1174" s="18">
        <f t="shared" si="392"/>
        <v>0</v>
      </c>
      <c r="AV1174" s="15" t="s">
        <v>23</v>
      </c>
      <c r="AX1174" s="14"/>
      <c r="AY1174" s="18"/>
      <c r="AZ1174" s="16">
        <v>0</v>
      </c>
      <c r="BA1174" s="18">
        <f t="shared" si="393"/>
        <v>0</v>
      </c>
      <c r="BB1174" s="15" t="s">
        <v>23</v>
      </c>
      <c r="BD1174" s="14"/>
      <c r="BE1174" s="18"/>
      <c r="BF1174" s="16">
        <v>0</v>
      </c>
      <c r="BG1174" s="18">
        <f t="shared" si="394"/>
        <v>0</v>
      </c>
      <c r="BH1174" s="15" t="s">
        <v>23</v>
      </c>
      <c r="BJ1174" s="86">
        <v>0</v>
      </c>
      <c r="BK1174" s="90" t="s">
        <v>23</v>
      </c>
      <c r="BL1174" s="24"/>
      <c r="BM1174" s="24"/>
      <c r="BN1174" s="24"/>
      <c r="BO1174" s="24"/>
      <c r="BP1174" s="24"/>
      <c r="BQ1174" s="126"/>
    </row>
    <row r="1175" spans="1:69" ht="16.8" customHeight="1" x14ac:dyDescent="0.35">
      <c r="A1175" s="15"/>
      <c r="B1175" s="15"/>
      <c r="C1175" s="15" t="s">
        <v>58</v>
      </c>
      <c r="D1175" s="16">
        <f>E1174+G1174</f>
        <v>0</v>
      </c>
      <c r="E1175" s="16"/>
      <c r="F1175" s="16"/>
      <c r="G1175" s="16"/>
      <c r="H1175" s="16" t="s">
        <v>23</v>
      </c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 t="s">
        <v>23</v>
      </c>
      <c r="W1175" s="14"/>
      <c r="X1175" s="18"/>
      <c r="Y1175" s="16">
        <v>0</v>
      </c>
      <c r="Z1175" s="18">
        <f t="shared" si="390"/>
        <v>29054.930000000029</v>
      </c>
      <c r="AA1175" s="15" t="s">
        <v>23</v>
      </c>
      <c r="AB1175" s="24"/>
      <c r="AC1175" s="64" t="s">
        <v>146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 t="s">
        <v>23</v>
      </c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 t="s">
        <v>23</v>
      </c>
      <c r="AR1175" s="14"/>
      <c r="AS1175" s="18"/>
      <c r="AT1175" s="16">
        <v>0</v>
      </c>
      <c r="AU1175" s="18">
        <f t="shared" si="392"/>
        <v>0</v>
      </c>
      <c r="AV1175" s="15" t="s">
        <v>23</v>
      </c>
      <c r="AX1175" s="14"/>
      <c r="AY1175" s="18"/>
      <c r="AZ1175" s="16">
        <v>0</v>
      </c>
      <c r="BA1175" s="18">
        <f t="shared" si="393"/>
        <v>0</v>
      </c>
      <c r="BB1175" s="15" t="s">
        <v>23</v>
      </c>
      <c r="BD1175" s="14"/>
      <c r="BE1175" s="18"/>
      <c r="BF1175" s="16">
        <v>0</v>
      </c>
      <c r="BG1175" s="18">
        <f t="shared" si="394"/>
        <v>0</v>
      </c>
      <c r="BH1175" s="15" t="s">
        <v>23</v>
      </c>
      <c r="BJ1175" s="86"/>
      <c r="BK1175" s="86"/>
      <c r="BL1175" s="24" t="s">
        <v>23</v>
      </c>
      <c r="BM1175" s="24"/>
      <c r="BN1175" s="24"/>
      <c r="BO1175" s="24"/>
      <c r="BP1175" s="24"/>
      <c r="BQ1175" s="126"/>
    </row>
    <row r="1176" spans="1:69" ht="16.8" customHeight="1" x14ac:dyDescent="0.35">
      <c r="A1176" s="15"/>
      <c r="B1176" s="15"/>
      <c r="C1176" s="15" t="s">
        <v>59</v>
      </c>
      <c r="D1176" s="16" t="s">
        <v>23</v>
      </c>
      <c r="E1176" s="16"/>
      <c r="F1176" s="16"/>
      <c r="G1176" s="16">
        <v>0</v>
      </c>
      <c r="H1176" s="16" t="s">
        <v>23</v>
      </c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29054.930000000029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 t="s">
        <v>23</v>
      </c>
      <c r="BM1176" s="24"/>
      <c r="BN1176" s="24"/>
      <c r="BO1176" s="24"/>
      <c r="BP1176" s="24"/>
      <c r="BQ1176" s="126"/>
    </row>
    <row r="1177" spans="1:69" ht="16.8" customHeight="1" x14ac:dyDescent="0.35">
      <c r="A1177" s="15"/>
      <c r="B1177" s="15"/>
      <c r="C1177" s="15" t="s">
        <v>147</v>
      </c>
      <c r="D1177" s="16"/>
      <c r="E1177" s="16"/>
      <c r="F1177" s="16"/>
      <c r="G1177" s="16">
        <v>0</v>
      </c>
      <c r="H1177" s="16" t="s">
        <v>23</v>
      </c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29054.930000000029</v>
      </c>
      <c r="AA1177" s="15" t="s">
        <v>23</v>
      </c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 t="s">
        <v>23</v>
      </c>
      <c r="AR1177" s="14"/>
      <c r="AS1177" s="18"/>
      <c r="AT1177" s="16">
        <v>0</v>
      </c>
      <c r="AU1177" s="18">
        <f t="shared" si="392"/>
        <v>0</v>
      </c>
      <c r="AV1177" s="15" t="s">
        <v>23</v>
      </c>
      <c r="AX1177" s="14"/>
      <c r="AY1177" s="18"/>
      <c r="AZ1177" s="16">
        <v>0</v>
      </c>
      <c r="BA1177" s="18">
        <f t="shared" si="393"/>
        <v>0</v>
      </c>
      <c r="BB1177" s="15" t="s">
        <v>23</v>
      </c>
      <c r="BD1177" s="14"/>
      <c r="BE1177" s="18"/>
      <c r="BF1177" s="16">
        <v>0</v>
      </c>
      <c r="BG1177" s="18">
        <f t="shared" si="394"/>
        <v>0</v>
      </c>
      <c r="BH1177" s="15" t="s">
        <v>23</v>
      </c>
      <c r="BJ1177" s="86"/>
      <c r="BK1177" s="86"/>
      <c r="BL1177" s="24" t="s">
        <v>23</v>
      </c>
      <c r="BM1177" s="24"/>
      <c r="BN1177" s="24"/>
      <c r="BO1177" s="24"/>
      <c r="BP1177" s="24"/>
      <c r="BQ1177" s="126"/>
    </row>
    <row r="1178" spans="1:69" ht="16.8" customHeight="1" x14ac:dyDescent="0.35">
      <c r="A1178" s="15"/>
      <c r="B1178" s="15"/>
      <c r="C1178" s="15" t="s">
        <v>61</v>
      </c>
      <c r="D1178" s="16">
        <f>SUM(G1177:G1178)</f>
        <v>0</v>
      </c>
      <c r="E1178" s="16">
        <v>0</v>
      </c>
      <c r="F1178" s="16"/>
      <c r="G1178" s="16">
        <v>0</v>
      </c>
      <c r="H1178" s="16" t="s">
        <v>23</v>
      </c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29054.930000000029</v>
      </c>
      <c r="AA1178" s="15" t="s">
        <v>23</v>
      </c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 t="s">
        <v>23</v>
      </c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 t="s">
        <v>23</v>
      </c>
      <c r="AR1178" s="14"/>
      <c r="AS1178" s="18"/>
      <c r="AT1178" s="16">
        <v>0</v>
      </c>
      <c r="AU1178" s="18">
        <f t="shared" si="392"/>
        <v>0</v>
      </c>
      <c r="AV1178" s="15" t="s">
        <v>23</v>
      </c>
      <c r="AX1178" s="14"/>
      <c r="AY1178" s="18"/>
      <c r="AZ1178" s="16">
        <v>0</v>
      </c>
      <c r="BA1178" s="18">
        <f t="shared" si="393"/>
        <v>0</v>
      </c>
      <c r="BB1178" s="15" t="s">
        <v>23</v>
      </c>
      <c r="BD1178" s="14"/>
      <c r="BE1178" s="18"/>
      <c r="BF1178" s="16">
        <v>0</v>
      </c>
      <c r="BG1178" s="18">
        <f t="shared" si="394"/>
        <v>0</v>
      </c>
      <c r="BH1178" s="15" t="s">
        <v>23</v>
      </c>
      <c r="BJ1178" s="86"/>
      <c r="BK1178" s="86"/>
      <c r="BL1178" s="24" t="s">
        <v>23</v>
      </c>
      <c r="BM1178" s="24"/>
      <c r="BN1178" s="24"/>
      <c r="BO1178" s="24"/>
      <c r="BP1178" s="24"/>
      <c r="BQ1178" s="126"/>
    </row>
    <row r="1179" spans="1:69" ht="16.8" customHeight="1" x14ac:dyDescent="0.35">
      <c r="A1179" s="15"/>
      <c r="B1179" s="15"/>
      <c r="C1179" s="28" t="s">
        <v>148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29054.930000000029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 t="s">
        <v>23</v>
      </c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 t="s">
        <v>23</v>
      </c>
      <c r="BD1179" s="14"/>
      <c r="BE1179" s="18"/>
      <c r="BF1179" s="16">
        <v>0</v>
      </c>
      <c r="BG1179" s="18">
        <f t="shared" si="394"/>
        <v>0</v>
      </c>
      <c r="BH1179" s="15" t="s">
        <v>23</v>
      </c>
      <c r="BJ1179" s="86"/>
      <c r="BK1179" s="86"/>
      <c r="BL1179" s="24" t="s">
        <v>23</v>
      </c>
      <c r="BM1179" s="24"/>
      <c r="BN1179" s="24"/>
      <c r="BO1179" s="24"/>
      <c r="BP1179" s="24"/>
      <c r="BQ1179" s="126"/>
    </row>
    <row r="1180" spans="1:69" ht="16.8" customHeight="1" x14ac:dyDescent="0.35">
      <c r="A1180" s="15"/>
      <c r="B1180" s="15"/>
      <c r="C1180" s="15" t="s">
        <v>23</v>
      </c>
      <c r="D1180" s="16"/>
      <c r="E1180" s="16"/>
      <c r="F1180" s="16" t="s">
        <v>23</v>
      </c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 t="str">
        <f t="shared" si="399"/>
        <v/>
      </c>
      <c r="W1180" s="14"/>
      <c r="X1180" s="18"/>
      <c r="Y1180" s="16">
        <v>0</v>
      </c>
      <c r="Z1180" s="18">
        <f t="shared" si="390"/>
        <v>29054.930000000029</v>
      </c>
      <c r="AA1180" s="15" t="s">
        <v>23</v>
      </c>
      <c r="AB1180" s="24"/>
      <c r="AC1180" s="15" t="str">
        <f t="shared" si="400"/>
        <v/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 t="s">
        <v>23</v>
      </c>
      <c r="AR1180" s="14"/>
      <c r="AS1180" s="18"/>
      <c r="AT1180" s="16">
        <v>0</v>
      </c>
      <c r="AU1180" s="18">
        <f t="shared" si="392"/>
        <v>0</v>
      </c>
      <c r="AV1180" s="15" t="s">
        <v>23</v>
      </c>
      <c r="AX1180" s="14"/>
      <c r="AY1180" s="18"/>
      <c r="AZ1180" s="16">
        <v>0</v>
      </c>
      <c r="BA1180" s="18">
        <f t="shared" si="393"/>
        <v>0</v>
      </c>
      <c r="BB1180" s="15" t="s">
        <v>23</v>
      </c>
      <c r="BD1180" s="14"/>
      <c r="BE1180" s="18"/>
      <c r="BF1180" s="16">
        <v>0</v>
      </c>
      <c r="BG1180" s="18">
        <f t="shared" si="394"/>
        <v>0</v>
      </c>
      <c r="BH1180" s="15" t="s">
        <v>23</v>
      </c>
      <c r="BJ1180" s="86"/>
      <c r="BK1180" s="86"/>
      <c r="BL1180" s="24"/>
      <c r="BM1180" s="24"/>
      <c r="BN1180" s="24"/>
      <c r="BO1180" s="24"/>
      <c r="BP1180" s="24"/>
      <c r="BQ1180" s="126"/>
    </row>
    <row r="1181" spans="1:69" ht="16.8" customHeight="1" x14ac:dyDescent="0.35">
      <c r="A1181" s="15"/>
      <c r="B1181" s="15"/>
      <c r="C1181" s="28" t="s">
        <v>63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29054.930000000029</v>
      </c>
      <c r="AA1181" s="15" t="s">
        <v>23</v>
      </c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 t="s">
        <v>23</v>
      </c>
      <c r="AR1181" s="14"/>
      <c r="AS1181" s="18"/>
      <c r="AT1181" s="16">
        <v>0</v>
      </c>
      <c r="AU1181" s="18">
        <f t="shared" si="392"/>
        <v>0</v>
      </c>
      <c r="AV1181" s="15" t="s">
        <v>23</v>
      </c>
      <c r="AX1181" s="14"/>
      <c r="AY1181" s="18"/>
      <c r="AZ1181" s="16">
        <v>0</v>
      </c>
      <c r="BA1181" s="18">
        <f t="shared" si="393"/>
        <v>0</v>
      </c>
      <c r="BB1181" s="15" t="s">
        <v>23</v>
      </c>
      <c r="BD1181" s="14"/>
      <c r="BE1181" s="18"/>
      <c r="BF1181" s="16">
        <v>0</v>
      </c>
      <c r="BG1181" s="18">
        <f t="shared" si="394"/>
        <v>0</v>
      </c>
      <c r="BH1181" s="15" t="s">
        <v>23</v>
      </c>
      <c r="BJ1181" s="86"/>
      <c r="BK1181" s="86"/>
      <c r="BL1181" s="24"/>
      <c r="BM1181" s="24"/>
      <c r="BN1181" s="24"/>
      <c r="BO1181" s="24"/>
      <c r="BP1181" s="24"/>
      <c r="BQ1181" s="126"/>
    </row>
    <row r="1182" spans="1:69" ht="16.8" customHeight="1" x14ac:dyDescent="0.35">
      <c r="A1182" s="15"/>
      <c r="B1182" s="15"/>
      <c r="C1182" s="15" t="s">
        <v>64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29054.930000000029</v>
      </c>
      <c r="AA1182" s="15" t="s">
        <v>23</v>
      </c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 t="s">
        <v>23</v>
      </c>
      <c r="AR1182" s="14"/>
      <c r="AS1182" s="18"/>
      <c r="AT1182" s="16">
        <v>0</v>
      </c>
      <c r="AU1182" s="18">
        <f t="shared" si="392"/>
        <v>0</v>
      </c>
      <c r="AV1182" s="15" t="s">
        <v>23</v>
      </c>
      <c r="AX1182" s="14"/>
      <c r="AY1182" s="18"/>
      <c r="AZ1182" s="16">
        <v>0</v>
      </c>
      <c r="BA1182" s="18">
        <f t="shared" si="393"/>
        <v>0</v>
      </c>
      <c r="BB1182" s="15" t="s">
        <v>23</v>
      </c>
      <c r="BD1182" s="14"/>
      <c r="BE1182" s="18"/>
      <c r="BF1182" s="16">
        <v>0</v>
      </c>
      <c r="BG1182" s="18">
        <f t="shared" si="394"/>
        <v>0</v>
      </c>
      <c r="BH1182" s="15" t="s">
        <v>23</v>
      </c>
      <c r="BJ1182" s="86"/>
      <c r="BK1182" s="86"/>
      <c r="BL1182" s="24" t="s">
        <v>23</v>
      </c>
      <c r="BM1182" s="24"/>
      <c r="BN1182" s="24"/>
      <c r="BO1182" s="24"/>
      <c r="BP1182" s="24"/>
      <c r="BQ1182" s="126"/>
    </row>
    <row r="1183" spans="1:69" ht="16.8" customHeight="1" x14ac:dyDescent="0.35">
      <c r="A1183" s="15"/>
      <c r="B1183" s="15"/>
      <c r="C1183" s="15" t="s">
        <v>51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65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29054.930000000029</v>
      </c>
      <c r="AA1183" s="15" t="s">
        <v>23</v>
      </c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 t="s">
        <v>23</v>
      </c>
      <c r="AR1183" s="14"/>
      <c r="AS1183" s="18"/>
      <c r="AT1183" s="16">
        <v>0</v>
      </c>
      <c r="AU1183" s="18">
        <f t="shared" si="392"/>
        <v>0</v>
      </c>
      <c r="AV1183" s="15" t="s">
        <v>23</v>
      </c>
      <c r="AX1183" s="14"/>
      <c r="AY1183" s="18"/>
      <c r="AZ1183" s="16">
        <v>0</v>
      </c>
      <c r="BA1183" s="18">
        <f t="shared" si="393"/>
        <v>0</v>
      </c>
      <c r="BB1183" s="15" t="s">
        <v>23</v>
      </c>
      <c r="BD1183" s="14"/>
      <c r="BE1183" s="18"/>
      <c r="BF1183" s="16">
        <v>0</v>
      </c>
      <c r="BG1183" s="18">
        <f t="shared" si="394"/>
        <v>0</v>
      </c>
      <c r="BH1183" s="15" t="s">
        <v>23</v>
      </c>
      <c r="BJ1183" s="86"/>
      <c r="BK1183" s="86"/>
      <c r="BL1183" s="24"/>
      <c r="BM1183" s="24"/>
      <c r="BN1183" s="24"/>
      <c r="BO1183" s="24"/>
      <c r="BP1183" s="24"/>
      <c r="BQ1183" s="126"/>
    </row>
    <row r="1184" spans="1:69" ht="16.8" customHeight="1" x14ac:dyDescent="0.35">
      <c r="A1184" s="15"/>
      <c r="B1184" s="15"/>
      <c r="C1184" s="28" t="s">
        <v>66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 t="s">
        <v>23</v>
      </c>
      <c r="L1184" s="16"/>
      <c r="M1184" s="16"/>
      <c r="N1184" s="16" t="s">
        <v>67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29054.930000000029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 t="s">
        <v>23</v>
      </c>
      <c r="AR1184" s="14"/>
      <c r="AS1184" s="18"/>
      <c r="AT1184" s="16"/>
      <c r="AU1184" s="18">
        <f t="shared" si="392"/>
        <v>0</v>
      </c>
      <c r="AV1184" s="15" t="s">
        <v>23</v>
      </c>
      <c r="AX1184" s="14"/>
      <c r="AY1184" s="18"/>
      <c r="AZ1184" s="16"/>
      <c r="BA1184" s="18">
        <f t="shared" si="393"/>
        <v>0</v>
      </c>
      <c r="BB1184" s="15" t="s">
        <v>23</v>
      </c>
      <c r="BD1184" s="14"/>
      <c r="BE1184" s="18"/>
      <c r="BF1184" s="16"/>
      <c r="BG1184" s="18">
        <f t="shared" si="394"/>
        <v>0</v>
      </c>
      <c r="BH1184" s="15" t="s">
        <v>23</v>
      </c>
      <c r="BJ1184" s="86"/>
      <c r="BK1184" s="86"/>
      <c r="BL1184" s="24"/>
      <c r="BM1184" s="24"/>
      <c r="BN1184" s="24"/>
      <c r="BO1184" s="24"/>
      <c r="BP1184" s="24"/>
      <c r="BQ1184" s="126"/>
    </row>
    <row r="1185" spans="1:69" ht="16.8" customHeight="1" x14ac:dyDescent="0.35">
      <c r="A1185" s="15"/>
      <c r="B1185" s="66"/>
      <c r="C1185" s="15" t="s">
        <v>149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 t="s">
        <v>23</v>
      </c>
      <c r="L1185" s="16"/>
      <c r="M1185" s="16">
        <v>0</v>
      </c>
      <c r="N1185" s="16" t="s">
        <v>69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29054.930000000029</v>
      </c>
      <c r="AA1185" s="15" t="s">
        <v>23</v>
      </c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 t="s">
        <v>23</v>
      </c>
      <c r="AR1185" s="14"/>
      <c r="AS1185" s="18"/>
      <c r="AT1185" s="16">
        <v>0</v>
      </c>
      <c r="AU1185" s="18">
        <f t="shared" si="392"/>
        <v>0</v>
      </c>
      <c r="AV1185" s="15" t="s">
        <v>23</v>
      </c>
      <c r="AX1185" s="14"/>
      <c r="AY1185" s="18"/>
      <c r="AZ1185" s="16">
        <v>0</v>
      </c>
      <c r="BA1185" s="18">
        <f t="shared" si="393"/>
        <v>0</v>
      </c>
      <c r="BB1185" s="15" t="s">
        <v>23</v>
      </c>
      <c r="BD1185" s="14"/>
      <c r="BE1185" s="18"/>
      <c r="BF1185" s="16">
        <v>0</v>
      </c>
      <c r="BG1185" s="18">
        <f t="shared" si="394"/>
        <v>0</v>
      </c>
      <c r="BH1185" s="15" t="s">
        <v>23</v>
      </c>
      <c r="BJ1185" s="86"/>
      <c r="BK1185" s="86"/>
      <c r="BL1185" s="24"/>
      <c r="BM1185" s="24"/>
      <c r="BN1185" s="24"/>
      <c r="BO1185" s="24"/>
      <c r="BP1185" s="24"/>
      <c r="BQ1185" s="126"/>
    </row>
    <row r="1186" spans="1:69" ht="16.8" customHeight="1" x14ac:dyDescent="0.35">
      <c r="A1186" s="15"/>
      <c r="B1186" s="15"/>
      <c r="C1186" s="15" t="s">
        <v>151</v>
      </c>
      <c r="D1186" s="16"/>
      <c r="E1186" s="16">
        <v>0</v>
      </c>
      <c r="F1186" s="16"/>
      <c r="G1186" s="16">
        <v>0</v>
      </c>
      <c r="H1186" s="16"/>
      <c r="I1186" s="4"/>
      <c r="J1186" s="14" t="s">
        <v>23</v>
      </c>
      <c r="K1186" s="17" t="s">
        <v>23</v>
      </c>
      <c r="L1186" s="16"/>
      <c r="M1186" s="16">
        <v>0</v>
      </c>
      <c r="N1186" s="16" t="s">
        <v>71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29054.930000000029</v>
      </c>
      <c r="AA1186" s="15" t="s">
        <v>23</v>
      </c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 t="s">
        <v>23</v>
      </c>
      <c r="AR1186" s="14"/>
      <c r="AS1186" s="18"/>
      <c r="AT1186" s="16">
        <v>0</v>
      </c>
      <c r="AU1186" s="18">
        <f t="shared" si="392"/>
        <v>0</v>
      </c>
      <c r="AV1186" s="15" t="s">
        <v>23</v>
      </c>
      <c r="AX1186" s="14"/>
      <c r="AY1186" s="18"/>
      <c r="AZ1186" s="16">
        <v>0</v>
      </c>
      <c r="BA1186" s="18">
        <f t="shared" si="393"/>
        <v>0</v>
      </c>
      <c r="BB1186" s="15" t="s">
        <v>23</v>
      </c>
      <c r="BD1186" s="14"/>
      <c r="BE1186" s="18"/>
      <c r="BF1186" s="16">
        <v>0</v>
      </c>
      <c r="BG1186" s="18">
        <f t="shared" si="394"/>
        <v>0</v>
      </c>
      <c r="BH1186" s="15" t="s">
        <v>23</v>
      </c>
      <c r="BJ1186" s="86"/>
      <c r="BK1186" s="86"/>
      <c r="BL1186" s="24"/>
      <c r="BM1186" s="24"/>
      <c r="BN1186" s="24"/>
      <c r="BO1186" s="24"/>
      <c r="BP1186" s="24"/>
      <c r="BQ1186" s="126"/>
    </row>
    <row r="1187" spans="1:69" ht="16.8" customHeight="1" x14ac:dyDescent="0.35">
      <c r="A1187" s="15"/>
      <c r="B1187" s="15"/>
      <c r="C1187" s="15" t="s">
        <v>153</v>
      </c>
      <c r="D1187" s="16" t="s">
        <v>23</v>
      </c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73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29054.930000000029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6"/>
    </row>
    <row r="1188" spans="1:69" ht="16.8" customHeight="1" x14ac:dyDescent="0.35">
      <c r="A1188" s="15"/>
      <c r="B1188" s="15"/>
      <c r="C1188" s="15" t="s">
        <v>154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75</v>
      </c>
      <c r="L1188" s="3">
        <f>SUM(L1161:L1187)</f>
        <v>5908.95</v>
      </c>
      <c r="M1188" s="3">
        <f>SUM(M1161:M1187)</f>
        <v>914.68</v>
      </c>
      <c r="N1188" s="16" t="s">
        <v>76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29054.930000000029</v>
      </c>
      <c r="AA1188" s="15" t="s">
        <v>23</v>
      </c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 t="s">
        <v>23</v>
      </c>
      <c r="AR1188" s="14"/>
      <c r="AS1188" s="18"/>
      <c r="AT1188" s="16">
        <v>0</v>
      </c>
      <c r="AU1188" s="18">
        <f t="shared" si="392"/>
        <v>0</v>
      </c>
      <c r="AV1188" s="15" t="s">
        <v>23</v>
      </c>
      <c r="AX1188" s="14"/>
      <c r="AY1188" s="18"/>
      <c r="AZ1188" s="16">
        <v>0</v>
      </c>
      <c r="BA1188" s="18">
        <f t="shared" si="393"/>
        <v>0</v>
      </c>
      <c r="BB1188" s="15" t="s">
        <v>23</v>
      </c>
      <c r="BD1188" s="14"/>
      <c r="BE1188" s="18"/>
      <c r="BF1188" s="16">
        <v>0</v>
      </c>
      <c r="BG1188" s="18">
        <f t="shared" si="394"/>
        <v>0</v>
      </c>
      <c r="BH1188" s="15" t="s">
        <v>23</v>
      </c>
      <c r="BJ1188" s="86"/>
      <c r="BK1188" s="86"/>
      <c r="BL1188" s="24"/>
      <c r="BM1188" s="24"/>
      <c r="BN1188" s="24"/>
      <c r="BO1188" s="24"/>
      <c r="BP1188" s="24"/>
      <c r="BQ1188" s="126"/>
    </row>
    <row r="1189" spans="1:69" ht="16.8" customHeight="1" x14ac:dyDescent="0.35">
      <c r="A1189" s="15"/>
      <c r="B1189" s="15"/>
      <c r="C1189" s="15" t="s">
        <v>77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33</v>
      </c>
      <c r="L1189" s="3">
        <f>L1129</f>
        <v>722130.66999999993</v>
      </c>
      <c r="M1189" s="3">
        <f>M1129</f>
        <v>660865.21999999986</v>
      </c>
      <c r="N1189" s="16" t="s">
        <v>78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29054.930000000029</v>
      </c>
      <c r="AA1189" s="15" t="s">
        <v>23</v>
      </c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 t="s">
        <v>23</v>
      </c>
      <c r="AR1189" s="14"/>
      <c r="AS1189" s="18"/>
      <c r="AT1189" s="16">
        <v>0</v>
      </c>
      <c r="AU1189" s="18">
        <f t="shared" si="392"/>
        <v>0</v>
      </c>
      <c r="AV1189" s="15" t="s">
        <v>23</v>
      </c>
      <c r="AX1189" s="14"/>
      <c r="AY1189" s="18"/>
      <c r="AZ1189" s="16">
        <v>0</v>
      </c>
      <c r="BA1189" s="18">
        <f t="shared" si="393"/>
        <v>0</v>
      </c>
      <c r="BB1189" s="15" t="s">
        <v>23</v>
      </c>
      <c r="BD1189" s="14"/>
      <c r="BE1189" s="18"/>
      <c r="BF1189" s="16">
        <v>0</v>
      </c>
      <c r="BG1189" s="18">
        <f t="shared" si="394"/>
        <v>0</v>
      </c>
      <c r="BH1189" s="15" t="s">
        <v>23</v>
      </c>
      <c r="BJ1189" s="86"/>
      <c r="BK1189" s="86"/>
      <c r="BL1189" s="24"/>
      <c r="BM1189" s="24"/>
      <c r="BN1189" s="24"/>
      <c r="BO1189" s="24"/>
      <c r="BP1189" s="24"/>
      <c r="BQ1189" s="126"/>
    </row>
    <row r="1190" spans="1:69" ht="16.8" customHeight="1" thickBot="1" x14ac:dyDescent="0.4">
      <c r="A1190" s="15"/>
      <c r="B1190" s="15"/>
      <c r="C1190" s="15" t="s">
        <v>79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80</v>
      </c>
      <c r="L1190" s="3">
        <f>L1188+L1189</f>
        <v>728039.61999999988</v>
      </c>
      <c r="M1190" s="3">
        <f>M1188+M1189</f>
        <v>661779.89999999991</v>
      </c>
      <c r="N1190" s="16" t="s">
        <v>81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29054.930000000029</v>
      </c>
      <c r="AA1190" s="15"/>
      <c r="AB1190" s="24"/>
      <c r="AC1190" s="15" t="s">
        <v>23</v>
      </c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6"/>
    </row>
    <row r="1191" spans="1:69" ht="16.8" customHeight="1" thickTop="1" thickBot="1" x14ac:dyDescent="0.4">
      <c r="A1191" s="15"/>
      <c r="B1191" s="15"/>
      <c r="C1191" s="15" t="s">
        <v>82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83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29054.930000000029</v>
      </c>
      <c r="AA1191" s="15" t="s">
        <v>23</v>
      </c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 t="s">
        <v>23</v>
      </c>
      <c r="AR1191" s="14"/>
      <c r="AS1191" s="18"/>
      <c r="AT1191" s="16">
        <v>0</v>
      </c>
      <c r="AU1191" s="18">
        <f t="shared" si="392"/>
        <v>0</v>
      </c>
      <c r="AV1191" s="15" t="s">
        <v>23</v>
      </c>
      <c r="AX1191" s="14"/>
      <c r="AY1191" s="18"/>
      <c r="AZ1191" s="16">
        <v>0</v>
      </c>
      <c r="BA1191" s="18">
        <f t="shared" si="393"/>
        <v>0</v>
      </c>
      <c r="BB1191" s="15" t="s">
        <v>23</v>
      </c>
      <c r="BD1191" s="14"/>
      <c r="BE1191" s="18"/>
      <c r="BF1191" s="16">
        <v>0</v>
      </c>
      <c r="BG1191" s="18">
        <f t="shared" si="394"/>
        <v>0</v>
      </c>
      <c r="BH1191" s="15" t="s">
        <v>23</v>
      </c>
      <c r="BJ1191" s="86"/>
      <c r="BK1191" s="86"/>
      <c r="BL1191" s="24"/>
      <c r="BM1191" s="24"/>
      <c r="BN1191" s="24"/>
      <c r="BO1191" s="24"/>
      <c r="BP1191" s="24"/>
      <c r="BQ1191" s="126"/>
    </row>
    <row r="1192" spans="1:69" ht="16.8" customHeight="1" thickTop="1" thickBot="1" x14ac:dyDescent="0.4">
      <c r="A1192" s="15"/>
      <c r="B1192" s="15"/>
      <c r="C1192" s="15" t="s">
        <v>84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85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29054.930000000029</v>
      </c>
      <c r="AA1192" s="15" t="s">
        <v>23</v>
      </c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 t="s">
        <v>23</v>
      </c>
      <c r="AR1192" s="14"/>
      <c r="AS1192" s="18"/>
      <c r="AT1192" s="16">
        <v>0</v>
      </c>
      <c r="AU1192" s="18">
        <f t="shared" si="392"/>
        <v>0</v>
      </c>
      <c r="AV1192" s="15" t="s">
        <v>23</v>
      </c>
      <c r="AX1192" s="14"/>
      <c r="AY1192" s="18"/>
      <c r="AZ1192" s="16">
        <v>0</v>
      </c>
      <c r="BA1192" s="18">
        <f t="shared" si="393"/>
        <v>0</v>
      </c>
      <c r="BB1192" s="15" t="s">
        <v>23</v>
      </c>
      <c r="BD1192" s="14"/>
      <c r="BE1192" s="18"/>
      <c r="BF1192" s="16">
        <v>0</v>
      </c>
      <c r="BG1192" s="18">
        <f t="shared" si="394"/>
        <v>0</v>
      </c>
      <c r="BH1192" s="15" t="s">
        <v>23</v>
      </c>
      <c r="BJ1192" s="86"/>
      <c r="BK1192" s="86"/>
      <c r="BL1192" s="24"/>
      <c r="BM1192" s="24"/>
      <c r="BN1192" s="24"/>
      <c r="BO1192" s="24"/>
      <c r="BP1192" s="24"/>
      <c r="BQ1192" s="126"/>
    </row>
    <row r="1193" spans="1:69" ht="16.8" customHeight="1" thickTop="1" x14ac:dyDescent="0.35">
      <c r="A1193" s="15"/>
      <c r="B1193" s="15"/>
      <c r="C1193" s="15" t="s">
        <v>86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87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29054.930000000029</v>
      </c>
      <c r="AA1193" s="15" t="s">
        <v>23</v>
      </c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 t="s">
        <v>23</v>
      </c>
      <c r="AR1193" s="14"/>
      <c r="AS1193" s="18"/>
      <c r="AT1193" s="16">
        <v>0</v>
      </c>
      <c r="AU1193" s="18">
        <f t="shared" si="392"/>
        <v>0</v>
      </c>
      <c r="AV1193" s="15" t="s">
        <v>23</v>
      </c>
      <c r="AX1193" s="14"/>
      <c r="AY1193" s="18"/>
      <c r="AZ1193" s="16">
        <v>0</v>
      </c>
      <c r="BA1193" s="18">
        <f t="shared" si="393"/>
        <v>0</v>
      </c>
      <c r="BB1193" s="15" t="s">
        <v>23</v>
      </c>
      <c r="BD1193" s="14"/>
      <c r="BE1193" s="18"/>
      <c r="BF1193" s="16">
        <v>0</v>
      </c>
      <c r="BG1193" s="18">
        <f t="shared" si="394"/>
        <v>0</v>
      </c>
      <c r="BH1193" s="15" t="s">
        <v>23</v>
      </c>
      <c r="BJ1193" s="86"/>
      <c r="BK1193" s="86"/>
      <c r="BL1193" s="24"/>
      <c r="BM1193" s="24"/>
      <c r="BN1193" s="24"/>
      <c r="BO1193" s="24"/>
      <c r="BP1193" s="24"/>
      <c r="BQ1193" s="126"/>
    </row>
    <row r="1194" spans="1:69" ht="16.8" customHeight="1" x14ac:dyDescent="0.35">
      <c r="A1194" s="15"/>
      <c r="B1194" s="15"/>
      <c r="C1194" s="15" t="s">
        <v>88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89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4">(X1194-Y1194)+Z1193</f>
        <v>29054.930000000029</v>
      </c>
      <c r="AA1194" s="15" t="s">
        <v>23</v>
      </c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 t="s">
        <v>23</v>
      </c>
      <c r="AR1194" s="14"/>
      <c r="AS1194" s="18"/>
      <c r="AT1194" s="16">
        <v>0</v>
      </c>
      <c r="AU1194" s="18">
        <f t="shared" ref="AU1194:AU1225" si="406">(AS1194-AT1194)+AU1193</f>
        <v>0</v>
      </c>
      <c r="AV1194" s="15" t="s">
        <v>23</v>
      </c>
      <c r="AX1194" s="14"/>
      <c r="AY1194" s="18"/>
      <c r="AZ1194" s="16">
        <v>0</v>
      </c>
      <c r="BA1194" s="18">
        <f t="shared" ref="BA1194:BA1225" si="407">(AY1194-AZ1194)+BA1193</f>
        <v>0</v>
      </c>
      <c r="BB1194" s="15" t="s">
        <v>23</v>
      </c>
      <c r="BD1194" s="14"/>
      <c r="BE1194" s="18"/>
      <c r="BF1194" s="16">
        <v>0</v>
      </c>
      <c r="BG1194" s="18">
        <f t="shared" ref="BG1194:BG1225" si="408">(BE1194-BF1194)+BG1193</f>
        <v>0</v>
      </c>
      <c r="BH1194" s="15" t="s">
        <v>23</v>
      </c>
      <c r="BJ1194" s="86"/>
      <c r="BK1194" s="86"/>
      <c r="BL1194" s="24"/>
      <c r="BM1194" s="24"/>
      <c r="BN1194" s="24"/>
      <c r="BO1194" s="24"/>
      <c r="BP1194" s="24"/>
      <c r="BQ1194" s="126"/>
    </row>
    <row r="1195" spans="1:69" ht="16.8" customHeight="1" x14ac:dyDescent="0.35">
      <c r="A1195" s="15"/>
      <c r="B1195" s="15"/>
      <c r="C1195" s="15" t="s">
        <v>90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91</v>
      </c>
      <c r="L1195" s="3">
        <f>T1218+Z1218+AO1218+AU1218</f>
        <v>132238.33000000002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 t="s">
        <v>23</v>
      </c>
      <c r="W1195" s="14"/>
      <c r="X1195" s="18"/>
      <c r="Y1195" s="16">
        <v>0</v>
      </c>
      <c r="Z1195" s="18">
        <f t="shared" si="404"/>
        <v>29054.930000000029</v>
      </c>
      <c r="AA1195" s="15" t="s">
        <v>23</v>
      </c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 t="s">
        <v>23</v>
      </c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 t="s">
        <v>23</v>
      </c>
      <c r="AR1195" s="14"/>
      <c r="AS1195" s="18"/>
      <c r="AT1195" s="16">
        <v>0</v>
      </c>
      <c r="AU1195" s="18">
        <f t="shared" si="406"/>
        <v>0</v>
      </c>
      <c r="AV1195" s="15" t="s">
        <v>23</v>
      </c>
      <c r="AX1195" s="14"/>
      <c r="AY1195" s="18"/>
      <c r="AZ1195" s="16">
        <v>0</v>
      </c>
      <c r="BA1195" s="18">
        <f t="shared" si="407"/>
        <v>0</v>
      </c>
      <c r="BB1195" s="15" t="s">
        <v>23</v>
      </c>
      <c r="BD1195" s="14"/>
      <c r="BE1195" s="18"/>
      <c r="BF1195" s="16">
        <v>0</v>
      </c>
      <c r="BG1195" s="18">
        <f t="shared" si="408"/>
        <v>0</v>
      </c>
      <c r="BH1195" s="15" t="s">
        <v>23</v>
      </c>
      <c r="BJ1195" s="86"/>
      <c r="BK1195" s="86"/>
      <c r="BL1195" s="24"/>
      <c r="BM1195" s="24"/>
      <c r="BN1195" s="24"/>
      <c r="BO1195" s="24"/>
      <c r="BP1195" s="24"/>
      <c r="BQ1195" s="126"/>
    </row>
    <row r="1196" spans="1:69" ht="16.8" customHeight="1" x14ac:dyDescent="0.35">
      <c r="A1196" s="15"/>
      <c r="B1196" s="15"/>
      <c r="C1196" s="15" t="s">
        <v>92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93</v>
      </c>
      <c r="L1196" s="3"/>
      <c r="M1196" s="46" t="s">
        <v>94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29054.930000000029</v>
      </c>
      <c r="AA1196" s="15" t="s">
        <v>23</v>
      </c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 t="s">
        <v>23</v>
      </c>
      <c r="AR1196" s="14"/>
      <c r="AS1196" s="18"/>
      <c r="AT1196" s="16">
        <v>0</v>
      </c>
      <c r="AU1196" s="18">
        <f t="shared" si="406"/>
        <v>0</v>
      </c>
      <c r="AV1196" s="15" t="s">
        <v>23</v>
      </c>
      <c r="AX1196" s="14"/>
      <c r="AY1196" s="18"/>
      <c r="AZ1196" s="16">
        <v>0</v>
      </c>
      <c r="BA1196" s="18">
        <f t="shared" si="407"/>
        <v>0</v>
      </c>
      <c r="BB1196" s="15" t="s">
        <v>23</v>
      </c>
      <c r="BD1196" s="14"/>
      <c r="BE1196" s="18"/>
      <c r="BF1196" s="16">
        <v>0</v>
      </c>
      <c r="BG1196" s="18">
        <f t="shared" si="408"/>
        <v>0</v>
      </c>
      <c r="BH1196" s="15" t="s">
        <v>23</v>
      </c>
      <c r="BJ1196" s="86"/>
      <c r="BK1196" s="86"/>
      <c r="BL1196" s="24"/>
      <c r="BM1196" s="24"/>
      <c r="BN1196" s="24"/>
      <c r="BO1196" s="24"/>
      <c r="BP1196" s="24"/>
      <c r="BQ1196" s="126"/>
    </row>
    <row r="1197" spans="1:69" ht="16.8" customHeight="1" x14ac:dyDescent="0.35">
      <c r="A1197" s="15"/>
      <c r="B1197" s="15"/>
      <c r="C1197" s="15" t="s">
        <v>95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96</v>
      </c>
      <c r="L1197" s="50">
        <v>114.5</v>
      </c>
      <c r="M1197" s="16" t="s">
        <v>27</v>
      </c>
      <c r="N1197" s="16" t="s">
        <v>28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29054.930000000029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6"/>
    </row>
    <row r="1198" spans="1:69" ht="16.8" customHeight="1" x14ac:dyDescent="0.35">
      <c r="A1198" s="15"/>
      <c r="B1198" s="15"/>
      <c r="C1198" s="15" t="s">
        <v>97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382</v>
      </c>
      <c r="L1198" s="73">
        <v>193</v>
      </c>
      <c r="M1198" s="30" t="s">
        <v>23</v>
      </c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29054.930000000029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6"/>
    </row>
    <row r="1199" spans="1:69" ht="16.8" customHeight="1" x14ac:dyDescent="0.35">
      <c r="A1199" s="15"/>
      <c r="B1199" s="15"/>
      <c r="C1199" s="15" t="s">
        <v>100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375</v>
      </c>
      <c r="L1199" s="50">
        <v>337</v>
      </c>
      <c r="M1199" s="16" t="s">
        <v>23</v>
      </c>
      <c r="N1199" s="16">
        <v>0</v>
      </c>
      <c r="O1199" s="16"/>
      <c r="P1199" s="18" t="s">
        <v>23</v>
      </c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29054.930000000029</v>
      </c>
      <c r="AA1199" s="15" t="s">
        <v>23</v>
      </c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 t="s">
        <v>23</v>
      </c>
      <c r="AR1199" s="14"/>
      <c r="AS1199" s="18"/>
      <c r="AT1199" s="16">
        <v>0</v>
      </c>
      <c r="AU1199" s="18">
        <f t="shared" si="406"/>
        <v>0</v>
      </c>
      <c r="AV1199" s="15" t="s">
        <v>23</v>
      </c>
      <c r="AX1199" s="14"/>
      <c r="AY1199" s="18"/>
      <c r="AZ1199" s="16">
        <v>0</v>
      </c>
      <c r="BA1199" s="18">
        <f t="shared" si="407"/>
        <v>0</v>
      </c>
      <c r="BB1199" s="15" t="s">
        <v>23</v>
      </c>
      <c r="BD1199" s="14"/>
      <c r="BE1199" s="18"/>
      <c r="BF1199" s="16">
        <v>0</v>
      </c>
      <c r="BG1199" s="18">
        <f t="shared" si="408"/>
        <v>0</v>
      </c>
      <c r="BH1199" s="15" t="s">
        <v>23</v>
      </c>
      <c r="BJ1199" s="86"/>
      <c r="BK1199" s="86"/>
      <c r="BL1199" s="24"/>
      <c r="BM1199" s="24"/>
      <c r="BN1199" s="24"/>
      <c r="BO1199" s="24"/>
      <c r="BP1199" s="24"/>
      <c r="BQ1199" s="126"/>
    </row>
    <row r="1200" spans="1:69" ht="16.8" customHeight="1" x14ac:dyDescent="0.35">
      <c r="A1200" s="15"/>
      <c r="B1200" s="15"/>
      <c r="C1200" s="64" t="s">
        <v>157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356</v>
      </c>
      <c r="L1200" s="16">
        <v>1045</v>
      </c>
      <c r="M1200" s="16" t="s">
        <v>23</v>
      </c>
      <c r="N1200" s="16">
        <v>0</v>
      </c>
      <c r="O1200" s="16" t="s">
        <v>23</v>
      </c>
      <c r="P1200" s="18" t="s">
        <v>23</v>
      </c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29054.930000000029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6"/>
    </row>
    <row r="1201" spans="1:69" ht="16.8" customHeight="1" x14ac:dyDescent="0.35">
      <c r="A1201" s="15"/>
      <c r="B1201" s="15"/>
      <c r="C1201" s="15" t="s">
        <v>104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383</v>
      </c>
      <c r="L1201" s="30">
        <v>294.5</v>
      </c>
      <c r="M1201" s="16" t="s">
        <v>23</v>
      </c>
      <c r="N1201" s="16">
        <v>0</v>
      </c>
      <c r="O1201" s="16" t="s">
        <v>23</v>
      </c>
      <c r="P1201" s="18" t="s">
        <v>23</v>
      </c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195</v>
      </c>
      <c r="X1201" s="18">
        <v>0</v>
      </c>
      <c r="Y1201" s="16"/>
      <c r="Z1201" s="18">
        <f t="shared" si="404"/>
        <v>29054.930000000029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6"/>
    </row>
    <row r="1202" spans="1:69" ht="16.8" customHeight="1" x14ac:dyDescent="0.35">
      <c r="A1202" s="15"/>
      <c r="B1202" s="15"/>
      <c r="C1202" s="47" t="s">
        <v>158</v>
      </c>
      <c r="D1202" s="16"/>
      <c r="E1202" s="16"/>
      <c r="F1202" s="1">
        <v>0</v>
      </c>
      <c r="G1202" s="16">
        <v>0</v>
      </c>
      <c r="H1202" s="16"/>
      <c r="I1202" s="4" t="s">
        <v>23</v>
      </c>
      <c r="J1202" s="147"/>
      <c r="K1202" s="148" t="s">
        <v>23</v>
      </c>
      <c r="L1202" s="67">
        <v>0</v>
      </c>
      <c r="M1202" s="25" t="s">
        <v>23</v>
      </c>
      <c r="N1202" s="50">
        <v>0</v>
      </c>
      <c r="O1202" s="16" t="s">
        <v>23</v>
      </c>
      <c r="P1202" s="18" t="s">
        <v>23</v>
      </c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29054.930000000029</v>
      </c>
      <c r="AA1202" s="15" t="s">
        <v>23</v>
      </c>
      <c r="AB1202" s="24"/>
      <c r="AC1202" s="64" t="s">
        <v>159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 t="s">
        <v>23</v>
      </c>
      <c r="AR1202" s="14"/>
      <c r="AS1202" s="18"/>
      <c r="AT1202" s="16">
        <v>0</v>
      </c>
      <c r="AU1202" s="18">
        <f t="shared" si="406"/>
        <v>0</v>
      </c>
      <c r="AV1202" s="15" t="s">
        <v>23</v>
      </c>
      <c r="AX1202" s="14"/>
      <c r="AY1202" s="18"/>
      <c r="AZ1202" s="16">
        <v>0</v>
      </c>
      <c r="BA1202" s="18">
        <f t="shared" si="407"/>
        <v>0</v>
      </c>
      <c r="BB1202" s="15" t="s">
        <v>23</v>
      </c>
      <c r="BD1202" s="14"/>
      <c r="BE1202" s="18"/>
      <c r="BF1202" s="16">
        <v>0</v>
      </c>
      <c r="BG1202" s="18">
        <f t="shared" si="408"/>
        <v>0</v>
      </c>
      <c r="BH1202" s="15" t="s">
        <v>23</v>
      </c>
      <c r="BJ1202" s="86"/>
      <c r="BK1202" s="86"/>
      <c r="BL1202" s="24"/>
      <c r="BM1202" s="24"/>
      <c r="BN1202" s="24"/>
      <c r="BO1202" s="24"/>
      <c r="BP1202" s="24"/>
      <c r="BQ1202" s="126"/>
    </row>
    <row r="1203" spans="1:69" ht="16.8" customHeight="1" x14ac:dyDescent="0.35">
      <c r="A1203" s="15"/>
      <c r="B1203" s="15"/>
      <c r="C1203" s="15" t="s">
        <v>108</v>
      </c>
      <c r="D1203" s="16"/>
      <c r="E1203" s="16"/>
      <c r="F1203" s="16"/>
      <c r="G1203" s="16">
        <v>0</v>
      </c>
      <c r="H1203" s="16"/>
      <c r="I1203" s="4" t="s">
        <v>23</v>
      </c>
      <c r="J1203" s="14"/>
      <c r="K1203" s="16" t="s">
        <v>384</v>
      </c>
      <c r="L1203" s="16">
        <v>515</v>
      </c>
      <c r="M1203" s="25" t="s">
        <v>23</v>
      </c>
      <c r="N1203" s="50">
        <v>0</v>
      </c>
      <c r="O1203" s="16" t="s">
        <v>23</v>
      </c>
      <c r="P1203" s="18" t="s">
        <v>23</v>
      </c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110</v>
      </c>
      <c r="W1203" s="14"/>
      <c r="X1203" s="18"/>
      <c r="Y1203" s="16">
        <v>0</v>
      </c>
      <c r="Z1203" s="18">
        <f t="shared" si="404"/>
        <v>29054.930000000029</v>
      </c>
      <c r="AA1203" s="15" t="s">
        <v>23</v>
      </c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 t="s">
        <v>23</v>
      </c>
      <c r="AR1203" s="14"/>
      <c r="AS1203" s="18">
        <v>0</v>
      </c>
      <c r="AT1203" s="16">
        <v>0</v>
      </c>
      <c r="AU1203" s="18">
        <f t="shared" si="406"/>
        <v>0</v>
      </c>
      <c r="AV1203" s="15" t="s">
        <v>23</v>
      </c>
      <c r="AX1203" s="14"/>
      <c r="AY1203" s="18">
        <v>0</v>
      </c>
      <c r="AZ1203" s="16">
        <v>0</v>
      </c>
      <c r="BA1203" s="18">
        <f t="shared" si="407"/>
        <v>0</v>
      </c>
      <c r="BB1203" s="15" t="s">
        <v>23</v>
      </c>
      <c r="BD1203" s="14"/>
      <c r="BE1203" s="18">
        <v>0</v>
      </c>
      <c r="BF1203" s="16">
        <v>0</v>
      </c>
      <c r="BG1203" s="18">
        <f t="shared" si="408"/>
        <v>0</v>
      </c>
      <c r="BH1203" s="15" t="s">
        <v>23</v>
      </c>
      <c r="BJ1203" s="86"/>
      <c r="BK1203" s="86"/>
      <c r="BL1203" s="24"/>
      <c r="BM1203" s="24"/>
      <c r="BN1203" s="24"/>
      <c r="BO1203" s="24"/>
      <c r="BP1203" s="24"/>
      <c r="BQ1203" s="126"/>
    </row>
    <row r="1204" spans="1:69" ht="16.8" customHeight="1" x14ac:dyDescent="0.35">
      <c r="A1204" s="15"/>
      <c r="B1204" s="15"/>
      <c r="C1204" s="15" t="s">
        <v>111</v>
      </c>
      <c r="D1204" s="16"/>
      <c r="E1204" s="16"/>
      <c r="F1204" s="16">
        <v>0</v>
      </c>
      <c r="G1204" s="16">
        <v>0</v>
      </c>
      <c r="H1204" s="16"/>
      <c r="I1204" s="4" t="s">
        <v>23</v>
      </c>
      <c r="J1204" s="14"/>
      <c r="K1204" s="50" t="s">
        <v>23</v>
      </c>
      <c r="L1204" s="25">
        <v>0</v>
      </c>
      <c r="M1204" s="16" t="s">
        <v>23</v>
      </c>
      <c r="N1204" s="16">
        <v>0</v>
      </c>
      <c r="O1204" s="16"/>
      <c r="P1204" s="18" t="s">
        <v>23</v>
      </c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29054.930000000029</v>
      </c>
      <c r="AA1204" s="15" t="s">
        <v>23</v>
      </c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 t="s">
        <v>23</v>
      </c>
      <c r="AR1204" s="14"/>
      <c r="AS1204" s="18">
        <v>0</v>
      </c>
      <c r="AT1204" s="16">
        <v>0</v>
      </c>
      <c r="AU1204" s="18">
        <f t="shared" si="406"/>
        <v>0</v>
      </c>
      <c r="AV1204" s="15" t="s">
        <v>23</v>
      </c>
      <c r="AX1204" s="14"/>
      <c r="AY1204" s="18">
        <v>0</v>
      </c>
      <c r="AZ1204" s="16">
        <v>0</v>
      </c>
      <c r="BA1204" s="18">
        <f t="shared" si="407"/>
        <v>0</v>
      </c>
      <c r="BB1204" s="15" t="s">
        <v>23</v>
      </c>
      <c r="BD1204" s="14"/>
      <c r="BE1204" s="18">
        <v>0</v>
      </c>
      <c r="BF1204" s="16">
        <v>0</v>
      </c>
      <c r="BG1204" s="18">
        <f t="shared" si="408"/>
        <v>0</v>
      </c>
      <c r="BH1204" s="15" t="s">
        <v>23</v>
      </c>
      <c r="BJ1204" s="86"/>
      <c r="BK1204" s="86"/>
      <c r="BL1204" s="24"/>
      <c r="BM1204" s="24"/>
      <c r="BN1204" s="24"/>
      <c r="BO1204" s="24"/>
      <c r="BP1204" s="24"/>
      <c r="BQ1204" s="126"/>
    </row>
    <row r="1205" spans="1:69" ht="16.8" customHeight="1" x14ac:dyDescent="0.35">
      <c r="A1205" s="15"/>
      <c r="B1205" s="15"/>
      <c r="C1205" s="15" t="s">
        <v>113</v>
      </c>
      <c r="D1205" s="16"/>
      <c r="E1205" s="16"/>
      <c r="F1205" s="16">
        <v>0</v>
      </c>
      <c r="G1205" s="16">
        <v>0</v>
      </c>
      <c r="H1205" s="16"/>
      <c r="I1205" s="4" t="s">
        <v>23</v>
      </c>
      <c r="J1205" s="14"/>
      <c r="K1205" s="16" t="s">
        <v>23</v>
      </c>
      <c r="L1205" s="16">
        <v>0</v>
      </c>
      <c r="M1205" s="16" t="s">
        <v>23</v>
      </c>
      <c r="N1205" s="16">
        <v>0</v>
      </c>
      <c r="O1205" s="16"/>
      <c r="P1205" s="18" t="s">
        <v>23</v>
      </c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29054.930000000029</v>
      </c>
      <c r="AA1205" s="15" t="s">
        <v>23</v>
      </c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 t="s">
        <v>23</v>
      </c>
      <c r="AR1205" s="14"/>
      <c r="AS1205" s="18">
        <v>0</v>
      </c>
      <c r="AT1205" s="16"/>
      <c r="AU1205" s="18">
        <f t="shared" si="406"/>
        <v>0</v>
      </c>
      <c r="AV1205" s="15" t="s">
        <v>23</v>
      </c>
      <c r="AX1205" s="14"/>
      <c r="AY1205" s="18">
        <v>0</v>
      </c>
      <c r="AZ1205" s="16"/>
      <c r="BA1205" s="18">
        <f t="shared" si="407"/>
        <v>0</v>
      </c>
      <c r="BB1205" s="15" t="s">
        <v>23</v>
      </c>
      <c r="BD1205" s="14"/>
      <c r="BE1205" s="18">
        <v>0</v>
      </c>
      <c r="BF1205" s="16"/>
      <c r="BG1205" s="18">
        <f t="shared" si="408"/>
        <v>0</v>
      </c>
      <c r="BH1205" s="15" t="s">
        <v>23</v>
      </c>
      <c r="BJ1205" s="86"/>
      <c r="BK1205" s="86"/>
      <c r="BL1205" s="24"/>
      <c r="BM1205" s="24"/>
      <c r="BN1205" s="24"/>
      <c r="BO1205" s="24"/>
      <c r="BP1205" s="24"/>
      <c r="BQ1205" s="126"/>
    </row>
    <row r="1206" spans="1:69" ht="16.8" customHeight="1" x14ac:dyDescent="0.35">
      <c r="A1206" s="15" t="s">
        <v>23</v>
      </c>
      <c r="B1206" s="15"/>
      <c r="C1206" s="15" t="s">
        <v>385</v>
      </c>
      <c r="D1206" s="16"/>
      <c r="E1206" s="16"/>
      <c r="F1206" s="16">
        <v>1317</v>
      </c>
      <c r="G1206" s="16"/>
      <c r="H1206" s="16"/>
      <c r="I1206" s="4"/>
      <c r="J1206" s="147"/>
      <c r="K1206" s="29" t="s">
        <v>386</v>
      </c>
      <c r="L1206" s="16">
        <v>100</v>
      </c>
      <c r="M1206" s="67" t="s">
        <v>23</v>
      </c>
      <c r="N1206" s="16">
        <v>0</v>
      </c>
      <c r="O1206" s="16"/>
      <c r="P1206" s="18" t="s">
        <v>23</v>
      </c>
      <c r="Q1206" s="14"/>
      <c r="R1206" s="18">
        <v>0</v>
      </c>
      <c r="S1206" s="16">
        <v>0</v>
      </c>
      <c r="T1206" s="18">
        <f t="shared" si="403"/>
        <v>62456.949999999983</v>
      </c>
      <c r="U1206" s="15" t="s">
        <v>23</v>
      </c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30371.930000000029</v>
      </c>
      <c r="AA1206" s="15" t="str">
        <f>C1206</f>
        <v>AGOS  24/1</v>
      </c>
      <c r="AB1206" s="24"/>
      <c r="AC1206" s="15" t="s">
        <v>23</v>
      </c>
      <c r="AD1206" s="25"/>
      <c r="AE1206" s="62" t="s">
        <v>23</v>
      </c>
      <c r="AF1206" s="63" t="s">
        <v>23</v>
      </c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 t="s">
        <v>23</v>
      </c>
      <c r="AR1206" s="14"/>
      <c r="AS1206" s="18">
        <v>0</v>
      </c>
      <c r="AT1206" s="16"/>
      <c r="AU1206" s="18">
        <f t="shared" si="406"/>
        <v>0</v>
      </c>
      <c r="AV1206" s="15" t="s">
        <v>23</v>
      </c>
      <c r="AX1206" s="14"/>
      <c r="AY1206" s="18">
        <v>0</v>
      </c>
      <c r="AZ1206" s="16"/>
      <c r="BA1206" s="18">
        <f t="shared" si="407"/>
        <v>0</v>
      </c>
      <c r="BB1206" s="15" t="s">
        <v>23</v>
      </c>
      <c r="BD1206" s="14"/>
      <c r="BE1206" s="18">
        <v>0</v>
      </c>
      <c r="BF1206" s="16"/>
      <c r="BG1206" s="18">
        <f t="shared" si="408"/>
        <v>0</v>
      </c>
      <c r="BH1206" s="15" t="s">
        <v>23</v>
      </c>
      <c r="BJ1206" s="86"/>
      <c r="BK1206" s="86"/>
      <c r="BL1206" s="24"/>
      <c r="BM1206" s="24"/>
      <c r="BN1206" s="24"/>
      <c r="BO1206" s="24"/>
      <c r="BP1206" s="24"/>
      <c r="BQ1206" s="126"/>
    </row>
    <row r="1207" spans="1:69" ht="16.8" customHeight="1" x14ac:dyDescent="0.35">
      <c r="A1207" s="15"/>
      <c r="B1207" s="15" t="s">
        <v>23</v>
      </c>
      <c r="C1207" s="15" t="s">
        <v>387</v>
      </c>
      <c r="D1207" s="16"/>
      <c r="E1207" s="16"/>
      <c r="F1207" s="16">
        <v>2520.9899999999998</v>
      </c>
      <c r="G1207" s="16"/>
      <c r="H1207" s="16">
        <v>0</v>
      </c>
      <c r="I1207" s="4"/>
      <c r="J1207" s="14" t="s">
        <v>23</v>
      </c>
      <c r="K1207" s="16" t="s">
        <v>23</v>
      </c>
      <c r="L1207" s="16">
        <v>0</v>
      </c>
      <c r="M1207" s="16" t="s">
        <v>23</v>
      </c>
      <c r="N1207" s="16">
        <v>0</v>
      </c>
      <c r="O1207" s="16"/>
      <c r="P1207" s="18" t="s">
        <v>23</v>
      </c>
      <c r="Q1207" s="14"/>
      <c r="R1207" s="18">
        <v>0</v>
      </c>
      <c r="S1207" s="16">
        <v>0</v>
      </c>
      <c r="T1207" s="18">
        <f t="shared" si="403"/>
        <v>62456.949999999983</v>
      </c>
      <c r="U1207" s="15" t="s">
        <v>23</v>
      </c>
      <c r="W1207" s="14"/>
      <c r="X1207" s="18">
        <f t="shared" si="409"/>
        <v>2520.9899999999998</v>
      </c>
      <c r="Y1207" s="16"/>
      <c r="Z1207" s="18">
        <f t="shared" si="404"/>
        <v>32892.920000000027</v>
      </c>
      <c r="AA1207" s="15" t="s">
        <v>23</v>
      </c>
      <c r="AB1207" s="24"/>
      <c r="AC1207" s="15" t="s">
        <v>23</v>
      </c>
      <c r="AD1207" s="25"/>
      <c r="AE1207" s="62" t="s">
        <v>23</v>
      </c>
      <c r="AF1207" s="63" t="s">
        <v>23</v>
      </c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 t="s">
        <v>23</v>
      </c>
      <c r="AR1207" s="14"/>
      <c r="AS1207" s="18">
        <v>0</v>
      </c>
      <c r="AT1207" s="16"/>
      <c r="AU1207" s="18">
        <f t="shared" si="406"/>
        <v>0</v>
      </c>
      <c r="AV1207" s="15" t="s">
        <v>23</v>
      </c>
      <c r="AX1207" s="14"/>
      <c r="AY1207" s="18">
        <v>0</v>
      </c>
      <c r="AZ1207" s="16"/>
      <c r="BA1207" s="18">
        <f t="shared" si="407"/>
        <v>0</v>
      </c>
      <c r="BB1207" s="15" t="s">
        <v>23</v>
      </c>
      <c r="BD1207" s="14"/>
      <c r="BE1207" s="18">
        <v>0</v>
      </c>
      <c r="BF1207" s="16"/>
      <c r="BG1207" s="18">
        <f t="shared" si="408"/>
        <v>0</v>
      </c>
      <c r="BH1207" s="15" t="s">
        <v>23</v>
      </c>
      <c r="BJ1207" s="86"/>
      <c r="BK1207" s="86"/>
      <c r="BL1207" s="24"/>
      <c r="BM1207" s="24"/>
      <c r="BN1207" s="24"/>
      <c r="BO1207" s="24"/>
      <c r="BP1207" s="24"/>
      <c r="BQ1207" s="126"/>
    </row>
    <row r="1208" spans="1:69" ht="16.8" customHeight="1" x14ac:dyDescent="0.35">
      <c r="A1208" s="15" t="s">
        <v>23</v>
      </c>
      <c r="B1208" s="15"/>
      <c r="C1208" s="15" t="s">
        <v>388</v>
      </c>
      <c r="D1208" s="16"/>
      <c r="E1208" s="16"/>
      <c r="F1208" s="16">
        <v>1533</v>
      </c>
      <c r="G1208" s="16"/>
      <c r="H1208" s="16"/>
      <c r="I1208" s="4"/>
      <c r="J1208" s="147"/>
      <c r="K1208" s="16" t="s">
        <v>23</v>
      </c>
      <c r="L1208" s="67">
        <v>0</v>
      </c>
      <c r="M1208" s="30" t="s">
        <v>23</v>
      </c>
      <c r="N1208" s="16">
        <v>0</v>
      </c>
      <c r="O1208" s="16"/>
      <c r="P1208" s="18" t="s">
        <v>23</v>
      </c>
      <c r="Q1208" s="14"/>
      <c r="R1208" s="18">
        <v>0</v>
      </c>
      <c r="S1208" s="16">
        <v>0</v>
      </c>
      <c r="T1208" s="18">
        <f t="shared" si="403"/>
        <v>62456.949999999983</v>
      </c>
      <c r="U1208" s="15" t="s">
        <v>23</v>
      </c>
      <c r="W1208" s="14"/>
      <c r="X1208" s="18">
        <f t="shared" si="409"/>
        <v>1533</v>
      </c>
      <c r="Y1208" s="16"/>
      <c r="Z1208" s="18">
        <f t="shared" si="404"/>
        <v>34425.920000000027</v>
      </c>
      <c r="AA1208" s="15" t="s">
        <v>23</v>
      </c>
      <c r="AB1208" s="24"/>
      <c r="AC1208" s="15" t="s">
        <v>23</v>
      </c>
      <c r="AD1208" s="25"/>
      <c r="AE1208" s="62" t="s">
        <v>23</v>
      </c>
      <c r="AF1208" s="63" t="s">
        <v>23</v>
      </c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 t="s">
        <v>23</v>
      </c>
      <c r="AR1208" s="14"/>
      <c r="AS1208" s="18">
        <v>0</v>
      </c>
      <c r="AT1208" s="16"/>
      <c r="AU1208" s="18">
        <f t="shared" si="406"/>
        <v>0</v>
      </c>
      <c r="AV1208" s="15" t="s">
        <v>23</v>
      </c>
      <c r="AX1208" s="14"/>
      <c r="AY1208" s="18">
        <v>0</v>
      </c>
      <c r="AZ1208" s="16"/>
      <c r="BA1208" s="18">
        <f t="shared" si="407"/>
        <v>0</v>
      </c>
      <c r="BB1208" s="15" t="s">
        <v>23</v>
      </c>
      <c r="BD1208" s="14"/>
      <c r="BE1208" s="18">
        <v>0</v>
      </c>
      <c r="BF1208" s="16"/>
      <c r="BG1208" s="18">
        <f t="shared" si="408"/>
        <v>0</v>
      </c>
      <c r="BH1208" s="15" t="s">
        <v>23</v>
      </c>
      <c r="BJ1208" s="86"/>
      <c r="BK1208" s="86"/>
      <c r="BL1208" s="24"/>
      <c r="BM1208" s="24"/>
      <c r="BN1208" s="24"/>
      <c r="BO1208" s="24"/>
      <c r="BP1208" s="24"/>
      <c r="BQ1208" s="126"/>
    </row>
    <row r="1209" spans="1:69" ht="16.8" customHeight="1" x14ac:dyDescent="0.35">
      <c r="A1209" s="15"/>
      <c r="B1209" s="15"/>
      <c r="C1209" s="15" t="s">
        <v>389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69</v>
      </c>
      <c r="L1209" s="51">
        <f>AI1218</f>
        <v>0</v>
      </c>
      <c r="M1209" s="16" t="s">
        <v>23</v>
      </c>
      <c r="N1209" s="16">
        <v>0</v>
      </c>
      <c r="O1209" s="16"/>
      <c r="P1209" s="18" t="s">
        <v>23</v>
      </c>
      <c r="Q1209" s="14"/>
      <c r="R1209" s="18">
        <v>0</v>
      </c>
      <c r="S1209" s="16">
        <v>0</v>
      </c>
      <c r="T1209" s="18">
        <f t="shared" si="403"/>
        <v>62456.949999999983</v>
      </c>
      <c r="U1209" s="15" t="s">
        <v>23</v>
      </c>
      <c r="W1209" s="14"/>
      <c r="X1209" s="18">
        <f t="shared" si="409"/>
        <v>5957.5</v>
      </c>
      <c r="Y1209" s="16">
        <v>0</v>
      </c>
      <c r="Z1209" s="18">
        <f t="shared" si="404"/>
        <v>40383.420000000027</v>
      </c>
      <c r="AA1209" s="15" t="str">
        <f>C1209</f>
        <v>VERS. RHO 24/1  715 + 19/1 454+18/1 1517,50+22/1 3270</v>
      </c>
      <c r="AB1209" s="24"/>
      <c r="AC1209" s="15" t="s">
        <v>23</v>
      </c>
      <c r="AD1209" s="25"/>
      <c r="AE1209" s="62" t="s">
        <v>23</v>
      </c>
      <c r="AF1209" s="63" t="s">
        <v>23</v>
      </c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 t="s">
        <v>23</v>
      </c>
      <c r="AR1209" s="14"/>
      <c r="AS1209" s="18">
        <v>0</v>
      </c>
      <c r="AT1209" s="16"/>
      <c r="AU1209" s="18">
        <f t="shared" si="406"/>
        <v>0</v>
      </c>
      <c r="AV1209" s="15" t="s">
        <v>23</v>
      </c>
      <c r="AX1209" s="14"/>
      <c r="AY1209" s="18">
        <v>0</v>
      </c>
      <c r="AZ1209" s="16"/>
      <c r="BA1209" s="18">
        <f t="shared" si="407"/>
        <v>0</v>
      </c>
      <c r="BB1209" s="15" t="s">
        <v>23</v>
      </c>
      <c r="BD1209" s="14"/>
      <c r="BE1209" s="18">
        <v>0</v>
      </c>
      <c r="BF1209" s="16"/>
      <c r="BG1209" s="18">
        <f t="shared" si="408"/>
        <v>0</v>
      </c>
      <c r="BH1209" s="15" t="s">
        <v>23</v>
      </c>
      <c r="BJ1209" s="86"/>
      <c r="BK1209" s="86"/>
      <c r="BL1209" s="24"/>
      <c r="BM1209" s="24"/>
      <c r="BN1209" s="24"/>
      <c r="BO1209" s="24"/>
      <c r="BP1209" s="24"/>
      <c r="BQ1209" s="126"/>
    </row>
    <row r="1210" spans="1:69" ht="16.8" customHeight="1" x14ac:dyDescent="0.35">
      <c r="A1210" s="15"/>
      <c r="B1210" s="15"/>
      <c r="C1210" s="68" t="s">
        <v>390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119</v>
      </c>
      <c r="L1210" s="16">
        <f>SUM(L1197:L1209)</f>
        <v>2599</v>
      </c>
      <c r="M1210" s="16" t="s">
        <v>23</v>
      </c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 t="s">
        <v>23</v>
      </c>
      <c r="W1210" s="14"/>
      <c r="X1210" s="18">
        <f t="shared" si="409"/>
        <v>5289.4</v>
      </c>
      <c r="Y1210" s="16"/>
      <c r="Z1210" s="18">
        <f t="shared" si="404"/>
        <v>45672.820000000029</v>
      </c>
      <c r="AA1210" s="15" t="str">
        <f>C1210</f>
        <v>VERS.  4/1  204+16/1 908+18/1 0,01+ 24/1 576,50+ 17/1 1000+ 19/1 608,5+ 24/1 1352+ 22/1 + ,31+ 0,10-0,02+  1,00  24/1</v>
      </c>
      <c r="AB1210" s="24"/>
      <c r="AC1210" s="15" t="s">
        <v>23</v>
      </c>
      <c r="AD1210" s="25"/>
      <c r="AE1210" s="62" t="s">
        <v>23</v>
      </c>
      <c r="AF1210" s="63" t="s">
        <v>23</v>
      </c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 t="s">
        <v>23</v>
      </c>
      <c r="AR1210" s="14"/>
      <c r="AS1210" s="18">
        <v>0</v>
      </c>
      <c r="AT1210" s="16"/>
      <c r="AU1210" s="18">
        <f t="shared" si="406"/>
        <v>0</v>
      </c>
      <c r="AV1210" s="15" t="s">
        <v>23</v>
      </c>
      <c r="AX1210" s="14"/>
      <c r="AY1210" s="18">
        <v>0</v>
      </c>
      <c r="AZ1210" s="16"/>
      <c r="BA1210" s="18">
        <f t="shared" si="407"/>
        <v>0</v>
      </c>
      <c r="BB1210" s="15" t="s">
        <v>23</v>
      </c>
      <c r="BD1210" s="14"/>
      <c r="BE1210" s="18">
        <v>0</v>
      </c>
      <c r="BF1210" s="16"/>
      <c r="BG1210" s="18">
        <f t="shared" si="408"/>
        <v>0</v>
      </c>
      <c r="BH1210" s="15" t="s">
        <v>23</v>
      </c>
      <c r="BJ1210" s="86"/>
      <c r="BK1210" s="86"/>
      <c r="BL1210" s="24"/>
      <c r="BM1210" s="24"/>
      <c r="BN1210" s="24"/>
      <c r="BO1210" s="24"/>
      <c r="BP1210" s="24"/>
      <c r="BQ1210" s="126"/>
    </row>
    <row r="1211" spans="1:69" ht="16.8" customHeight="1" x14ac:dyDescent="0.35">
      <c r="A1211" s="15"/>
      <c r="B1211" s="15"/>
      <c r="C1211" s="15" t="s">
        <v>178</v>
      </c>
      <c r="D1211" s="16"/>
      <c r="E1211" s="16"/>
      <c r="F1211" s="16">
        <f>'BONIFICI GENERALI '!B934+'BONIFICI CATTOLICA'!B934+'BONIFICI TUTELA'!B518</f>
        <v>24309.559999999998</v>
      </c>
      <c r="G1211" s="85">
        <f>F1201</f>
        <v>0</v>
      </c>
      <c r="H1211" s="16"/>
      <c r="I1211" s="4"/>
      <c r="J1211" s="14"/>
      <c r="K1211" s="17" t="s">
        <v>94</v>
      </c>
      <c r="L1211" s="16">
        <f>SUM(N1198:N1212)</f>
        <v>0</v>
      </c>
      <c r="M1211" s="44" t="s">
        <v>23</v>
      </c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 t="s">
        <v>23</v>
      </c>
      <c r="W1211" s="14"/>
      <c r="X1211" s="18">
        <f t="shared" si="409"/>
        <v>24309.559999999998</v>
      </c>
      <c r="Y1211" s="16">
        <f>G1211</f>
        <v>0</v>
      </c>
      <c r="Z1211" s="18">
        <f t="shared" si="404"/>
        <v>69982.380000000034</v>
      </c>
      <c r="AA1211" s="15" t="str">
        <f>C1211</f>
        <v>BONIFICI</v>
      </c>
      <c r="AB1211" s="24"/>
      <c r="AC1211" s="15" t="s">
        <v>23</v>
      </c>
      <c r="AD1211" s="25"/>
      <c r="AE1211" s="62" t="s">
        <v>23</v>
      </c>
      <c r="AF1211" s="63" t="s">
        <v>23</v>
      </c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 t="s">
        <v>23</v>
      </c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 t="s">
        <v>23</v>
      </c>
      <c r="BD1211" s="14"/>
      <c r="BE1211" s="18">
        <v>0</v>
      </c>
      <c r="BF1211" s="16"/>
      <c r="BG1211" s="18">
        <f t="shared" si="408"/>
        <v>0</v>
      </c>
      <c r="BH1211" s="15" t="s">
        <v>23</v>
      </c>
      <c r="BJ1211" s="86"/>
      <c r="BK1211" s="86"/>
      <c r="BL1211" s="24"/>
      <c r="BM1211" s="24"/>
      <c r="BN1211" s="24"/>
      <c r="BO1211" s="24"/>
      <c r="BP1211" s="24"/>
      <c r="BQ1211" s="126"/>
    </row>
    <row r="1212" spans="1:69" ht="16.8" customHeight="1" x14ac:dyDescent="0.35">
      <c r="A1212" s="15"/>
      <c r="B1212" s="15"/>
      <c r="C1212" s="47" t="s">
        <v>120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 t="s">
        <v>23</v>
      </c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69982.380000000034</v>
      </c>
      <c r="AA1212" s="15" t="str">
        <f>C1212</f>
        <v>PREL .PROVVIGIONI MATURATE</v>
      </c>
      <c r="AB1212" s="24"/>
      <c r="AC1212" s="15" t="s">
        <v>166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 t="s">
        <v>23</v>
      </c>
      <c r="AR1212" s="14"/>
      <c r="AS1212" s="18"/>
      <c r="AT1212" s="25">
        <v>0</v>
      </c>
      <c r="AU1212" s="18">
        <f t="shared" si="406"/>
        <v>0</v>
      </c>
      <c r="AV1212" s="15" t="s">
        <v>23</v>
      </c>
      <c r="AX1212" s="14"/>
      <c r="AY1212" s="18"/>
      <c r="AZ1212" s="25">
        <v>0</v>
      </c>
      <c r="BA1212" s="18">
        <f t="shared" si="407"/>
        <v>0</v>
      </c>
      <c r="BB1212" s="15" t="s">
        <v>23</v>
      </c>
      <c r="BD1212" s="14"/>
      <c r="BE1212" s="18"/>
      <c r="BF1212" s="25">
        <v>0</v>
      </c>
      <c r="BG1212" s="18">
        <f t="shared" si="408"/>
        <v>0</v>
      </c>
      <c r="BH1212" s="15" t="s">
        <v>23</v>
      </c>
      <c r="BJ1212" s="86"/>
      <c r="BK1212" s="86"/>
      <c r="BL1212" s="24"/>
      <c r="BM1212" s="24"/>
      <c r="BN1212" s="24"/>
      <c r="BO1212" s="24"/>
      <c r="BP1212" s="24"/>
      <c r="BQ1212" s="126"/>
    </row>
    <row r="1213" spans="1:69" ht="16.8" customHeight="1" x14ac:dyDescent="0.35">
      <c r="A1213" s="15"/>
      <c r="B1213" s="15"/>
      <c r="C1213" s="15" t="s">
        <v>121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 t="s">
        <v>23</v>
      </c>
      <c r="N1213" s="16" t="s">
        <v>23</v>
      </c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69982.380000000034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6"/>
    </row>
    <row r="1214" spans="1:69" ht="16.8" customHeight="1" x14ac:dyDescent="0.35">
      <c r="A1214" s="15" t="s">
        <v>23</v>
      </c>
      <c r="B1214" s="15"/>
      <c r="C1214" s="15" t="s">
        <v>122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69982.380000000034</v>
      </c>
      <c r="AA1214" s="15" t="s">
        <v>23</v>
      </c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 t="s">
        <v>23</v>
      </c>
      <c r="AR1214" s="14"/>
      <c r="AS1214" s="18"/>
      <c r="AT1214" s="16">
        <v>0</v>
      </c>
      <c r="AU1214" s="18">
        <f t="shared" si="406"/>
        <v>0</v>
      </c>
      <c r="AV1214" s="15" t="s">
        <v>23</v>
      </c>
      <c r="AX1214" s="14"/>
      <c r="AY1214" s="18"/>
      <c r="AZ1214" s="16">
        <v>0</v>
      </c>
      <c r="BA1214" s="18">
        <f t="shared" si="407"/>
        <v>0</v>
      </c>
      <c r="BB1214" s="15" t="s">
        <v>23</v>
      </c>
      <c r="BD1214" s="14"/>
      <c r="BE1214" s="18"/>
      <c r="BF1214" s="16">
        <v>0</v>
      </c>
      <c r="BG1214" s="18">
        <f t="shared" si="408"/>
        <v>0</v>
      </c>
      <c r="BH1214" s="15" t="s">
        <v>23</v>
      </c>
      <c r="BJ1214" s="86"/>
      <c r="BK1214" s="86"/>
      <c r="BL1214" s="24"/>
      <c r="BM1214" s="24"/>
      <c r="BN1214" s="24"/>
      <c r="BO1214" s="24"/>
      <c r="BP1214" s="24"/>
      <c r="BQ1214" s="126"/>
    </row>
    <row r="1215" spans="1:69" ht="16.8" customHeight="1" x14ac:dyDescent="0.35">
      <c r="A1215" s="15"/>
      <c r="B1215" s="15"/>
      <c r="C1215" s="15" t="s">
        <v>391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123</v>
      </c>
      <c r="L1215" s="3">
        <f>SUM(L1195:L1209)+N1194+L1211+L1212</f>
        <v>140746.28000000003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 t="s">
        <v>23</v>
      </c>
      <c r="W1215" s="14"/>
      <c r="X1215" s="18">
        <v>0</v>
      </c>
      <c r="Y1215" s="16">
        <v>0</v>
      </c>
      <c r="Z1215" s="18">
        <f t="shared" si="404"/>
        <v>69982.380000000034</v>
      </c>
      <c r="AA1215" s="15" t="s">
        <v>23</v>
      </c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119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 t="s">
        <v>23</v>
      </c>
      <c r="AR1215" s="14"/>
      <c r="AS1215" s="18"/>
      <c r="AT1215" s="16">
        <v>0</v>
      </c>
      <c r="AU1215" s="18">
        <f t="shared" si="406"/>
        <v>0</v>
      </c>
      <c r="AV1215" s="16" t="s">
        <v>23</v>
      </c>
      <c r="AX1215" s="14"/>
      <c r="AY1215" s="18"/>
      <c r="AZ1215" s="16">
        <v>0</v>
      </c>
      <c r="BA1215" s="18">
        <f t="shared" si="407"/>
        <v>0</v>
      </c>
      <c r="BB1215" s="15" t="s">
        <v>23</v>
      </c>
      <c r="BD1215" s="14"/>
      <c r="BE1215" s="18"/>
      <c r="BF1215" s="16">
        <v>0</v>
      </c>
      <c r="BG1215" s="18">
        <f t="shared" si="408"/>
        <v>0</v>
      </c>
      <c r="BH1215" s="15" t="s">
        <v>23</v>
      </c>
      <c r="BJ1215" s="86"/>
      <c r="BK1215" s="86"/>
      <c r="BL1215" s="24"/>
      <c r="BM1215" s="24"/>
      <c r="BN1215" s="24"/>
      <c r="BO1215" s="24"/>
      <c r="BP1215" s="24"/>
      <c r="BQ1215" s="126"/>
    </row>
    <row r="1216" spans="1:69" ht="16.8" customHeight="1" x14ac:dyDescent="0.35">
      <c r="A1216" s="15"/>
      <c r="B1216" s="15"/>
      <c r="C1216" s="64" t="s">
        <v>392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 t="s">
        <v>23</v>
      </c>
      <c r="K1216" s="6" t="s">
        <v>124</v>
      </c>
      <c r="L1216" s="3">
        <f>L1215-M1215</f>
        <v>65732.750000000029</v>
      </c>
      <c r="M1216" s="16"/>
      <c r="N1216" s="16"/>
      <c r="O1216" s="16" t="s">
        <v>23</v>
      </c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69807.380000000034</v>
      </c>
      <c r="AA1216" s="16" t="str">
        <f>C1216</f>
        <v>BONIFICO ZOTTI PATRIZIA</v>
      </c>
      <c r="AB1216" s="24"/>
      <c r="AC1216" s="71" t="s">
        <v>199</v>
      </c>
      <c r="AD1216" s="65"/>
      <c r="AE1216" s="65">
        <v>0</v>
      </c>
      <c r="AF1216" s="63">
        <f>SUM(AF1168:AF1215)</f>
        <v>56271.47</v>
      </c>
      <c r="AG1216" s="25"/>
      <c r="AH1216" s="24" t="s">
        <v>125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 t="s">
        <v>23</v>
      </c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6"/>
    </row>
    <row r="1217" spans="1:69" ht="16.8" customHeight="1" x14ac:dyDescent="0.35">
      <c r="A1217" s="15"/>
      <c r="B1217" s="15"/>
      <c r="C1217" s="64" t="s">
        <v>393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36</v>
      </c>
      <c r="L1217" s="55">
        <f>D1218+E1218+A1218+B1218+B1165</f>
        <v>65732.75</v>
      </c>
      <c r="M1217" s="16"/>
      <c r="N1217" s="16"/>
      <c r="O1217" s="56" t="s">
        <v>23</v>
      </c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69781.380000000034</v>
      </c>
      <c r="AA1217" s="15" t="str">
        <f>C1217</f>
        <v>BONIFICO RIMBORSO MARINI ALESSIO</v>
      </c>
      <c r="AB1217" s="24"/>
      <c r="AC1217" s="71" t="s">
        <v>170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6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127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128</v>
      </c>
      <c r="L1218" s="3">
        <f>L1216-L1217</f>
        <v>0</v>
      </c>
      <c r="M1218" s="27" t="s">
        <v>171</v>
      </c>
      <c r="N1218" s="27">
        <f>O1218-L1217</f>
        <v>7929.4700000000303</v>
      </c>
      <c r="O1218" s="44">
        <f>Z1218+AU1218+N1194+SUM(L1197:L1208)+SUM(N1198:N1208)+L1212-D1164-D1167-D1163+E1165</f>
        <v>73662.22000000003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69781.380000000034</v>
      </c>
      <c r="AA1218" s="57"/>
      <c r="AB1218" s="60"/>
      <c r="AC1218" s="60" t="s">
        <v>129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172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200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19" spans="1:69" ht="16.8" customHeight="1" x14ac:dyDescent="0.25">
      <c r="A1219" s="7" t="s">
        <v>23</v>
      </c>
    </row>
    <row r="1220" spans="1:69" ht="16.8" customHeight="1" x14ac:dyDescent="0.25">
      <c r="A1220" s="50" t="s">
        <v>23</v>
      </c>
    </row>
    <row r="1221" spans="1:69" ht="16.8" customHeight="1" x14ac:dyDescent="0.35">
      <c r="A1221" s="2"/>
      <c r="B1221" s="2" t="s">
        <v>23</v>
      </c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4" t="s">
        <v>25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V1221" s="7" t="s">
        <v>23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130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173</v>
      </c>
      <c r="BK1221" s="21" t="s">
        <v>0</v>
      </c>
      <c r="BL1221" s="8" t="s">
        <v>35</v>
      </c>
      <c r="BM1221" s="8" t="s">
        <v>0</v>
      </c>
      <c r="BN1221" s="8" t="s">
        <v>41</v>
      </c>
      <c r="BO1221" s="8" t="s">
        <v>174</v>
      </c>
      <c r="BP1221" s="8" t="s">
        <v>0</v>
      </c>
      <c r="BQ1221" s="9" t="s">
        <v>175</v>
      </c>
    </row>
    <row r="1222" spans="1:69" ht="16.8" customHeight="1" x14ac:dyDescent="0.35">
      <c r="A1222" s="14">
        <v>45320</v>
      </c>
      <c r="B1222" s="15" t="s">
        <v>176</v>
      </c>
      <c r="C1222" s="15" t="s">
        <v>177</v>
      </c>
      <c r="D1222" s="16">
        <v>14018.09</v>
      </c>
      <c r="E1222" s="16">
        <v>0</v>
      </c>
      <c r="F1222" s="16"/>
      <c r="G1222" s="16"/>
      <c r="H1222" s="105"/>
      <c r="I1222" s="4"/>
      <c r="J1222" s="14">
        <f>A1222</f>
        <v>45320</v>
      </c>
      <c r="K1222" s="17" t="s">
        <v>25</v>
      </c>
      <c r="L1222" s="16">
        <f>D1225+D1228+D1226+D1229</f>
        <v>3085.61</v>
      </c>
      <c r="M1222" s="16"/>
      <c r="N1222" s="82">
        <f>L1222+L1223-M1223</f>
        <v>3085.61</v>
      </c>
      <c r="O1222" s="80" t="e">
        <f>D1225+D1228+D1226-E1226-E1225+O1161</f>
        <v>#VALUE!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69781.380000000034</v>
      </c>
      <c r="AA1222" s="15"/>
      <c r="AB1222" s="19">
        <f>A1222</f>
        <v>45320</v>
      </c>
      <c r="AC1222" s="12" t="s">
        <v>26</v>
      </c>
      <c r="AD1222" s="11">
        <f>N1222</f>
        <v>3085.61</v>
      </c>
      <c r="AE1222" s="11"/>
      <c r="AF1222" s="20"/>
      <c r="AG1222" s="20"/>
      <c r="AH1222" s="21" t="s">
        <v>27</v>
      </c>
      <c r="AI1222" s="22" t="s">
        <v>28</v>
      </c>
      <c r="AJ1222" s="23" t="s">
        <v>29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178</v>
      </c>
      <c r="BM1222" s="88">
        <f>BK1222</f>
        <v>45320</v>
      </c>
      <c r="BN1222" s="24" t="s">
        <v>178</v>
      </c>
      <c r="BO1222" s="24"/>
      <c r="BP1222" s="88">
        <f>BK1222</f>
        <v>45320</v>
      </c>
      <c r="BQ1222" s="126"/>
    </row>
    <row r="1223" spans="1:69" ht="16.8" customHeight="1" x14ac:dyDescent="0.35">
      <c r="A1223" s="15"/>
      <c r="B1223" s="15"/>
      <c r="C1223" s="15" t="s">
        <v>179</v>
      </c>
      <c r="D1223" s="16">
        <v>0</v>
      </c>
      <c r="E1223" s="16"/>
      <c r="F1223" s="16"/>
      <c r="G1223" s="16"/>
      <c r="H1223" s="105" t="s">
        <v>35</v>
      </c>
      <c r="I1223" s="4"/>
      <c r="J1223" s="14"/>
      <c r="K1223" s="17" t="s">
        <v>31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69781.380000000034</v>
      </c>
      <c r="AA1223" s="15"/>
      <c r="AB1223" s="24"/>
      <c r="AC1223" s="24" t="s">
        <v>32</v>
      </c>
      <c r="AD1223" s="25"/>
      <c r="AE1223" s="25"/>
      <c r="AF1223" s="25"/>
      <c r="AG1223" s="25"/>
      <c r="AH1223" s="12" t="s">
        <v>33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 t="s">
        <v>23</v>
      </c>
      <c r="BL1223" s="24">
        <v>0</v>
      </c>
      <c r="BM1223" s="91" t="s">
        <v>23</v>
      </c>
      <c r="BN1223" s="24">
        <v>0</v>
      </c>
      <c r="BO1223" s="24">
        <v>0</v>
      </c>
      <c r="BP1223" s="91" t="s">
        <v>23</v>
      </c>
      <c r="BQ1223" s="126"/>
    </row>
    <row r="1224" spans="1:69" ht="16.8" customHeight="1" x14ac:dyDescent="0.35">
      <c r="A1224" s="15"/>
      <c r="B1224" s="15"/>
      <c r="C1224" s="15" t="s">
        <v>180</v>
      </c>
      <c r="D1224" s="16">
        <v>12001.98</v>
      </c>
      <c r="E1224" s="16">
        <v>1824.48</v>
      </c>
      <c r="F1224" s="16" t="s">
        <v>23</v>
      </c>
      <c r="G1224" s="16"/>
      <c r="H1224" s="105">
        <f>D1225+H1163</f>
        <v>3791.54</v>
      </c>
      <c r="I1224" s="4"/>
      <c r="J1224" s="14"/>
      <c r="K1224" s="17" t="s">
        <v>36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69781.380000000034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 t="s">
        <v>23</v>
      </c>
      <c r="BL1224" s="24">
        <v>0</v>
      </c>
      <c r="BM1224" s="91" t="s">
        <v>23</v>
      </c>
      <c r="BN1224" s="24">
        <v>0</v>
      </c>
      <c r="BO1224" s="24">
        <v>0</v>
      </c>
      <c r="BP1224" s="91" t="s">
        <v>23</v>
      </c>
      <c r="BQ1224" s="126"/>
    </row>
    <row r="1225" spans="1:69" ht="16.8" customHeight="1" x14ac:dyDescent="0.35">
      <c r="A1225" s="15" t="s">
        <v>394</v>
      </c>
      <c r="B1225" s="15">
        <v>328</v>
      </c>
      <c r="C1225" s="15" t="s">
        <v>181</v>
      </c>
      <c r="D1225" s="16">
        <v>1359.11</v>
      </c>
      <c r="E1225" s="16"/>
      <c r="F1225" s="16"/>
      <c r="G1225" s="16"/>
      <c r="H1225" s="105" t="s">
        <v>41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69781.380000000034</v>
      </c>
      <c r="AA1225" s="15"/>
      <c r="AB1225" s="24"/>
      <c r="AC1225" s="24"/>
      <c r="AD1225" s="25"/>
      <c r="AE1225" s="25"/>
      <c r="AF1225" s="25"/>
      <c r="AG1225" s="25"/>
      <c r="AH1225" s="17" t="s">
        <v>23</v>
      </c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 t="s">
        <v>23</v>
      </c>
      <c r="BL1225" s="24">
        <v>0</v>
      </c>
      <c r="BM1225" s="91" t="s">
        <v>23</v>
      </c>
      <c r="BN1225" s="24">
        <v>0</v>
      </c>
      <c r="BO1225" s="24">
        <v>0</v>
      </c>
      <c r="BP1225" s="91" t="s">
        <v>23</v>
      </c>
      <c r="BQ1225" s="126"/>
    </row>
    <row r="1226" spans="1:69" ht="16.8" customHeight="1" x14ac:dyDescent="0.35">
      <c r="A1226" s="15" t="s">
        <v>395</v>
      </c>
      <c r="B1226" s="16">
        <f>B1225+B1165</f>
        <v>3321.27</v>
      </c>
      <c r="C1226" s="15" t="s">
        <v>182</v>
      </c>
      <c r="D1226" s="16">
        <v>1690.77</v>
      </c>
      <c r="E1226" s="16">
        <v>0</v>
      </c>
      <c r="F1226" s="16"/>
      <c r="G1226" s="16"/>
      <c r="H1226" s="105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69781.380000000034</v>
      </c>
      <c r="AA1226" s="15"/>
      <c r="AB1226" s="24"/>
      <c r="AC1226" s="17" t="s">
        <v>23</v>
      </c>
      <c r="AD1226" s="25"/>
      <c r="AE1226" s="25" t="s">
        <v>23</v>
      </c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 t="s">
        <v>23</v>
      </c>
      <c r="BL1226" s="24">
        <v>0</v>
      </c>
      <c r="BM1226" s="91" t="s">
        <v>23</v>
      </c>
      <c r="BN1226" s="24">
        <v>0</v>
      </c>
      <c r="BO1226" s="24"/>
      <c r="BP1226" s="24"/>
      <c r="BQ1226" s="126"/>
    </row>
    <row r="1227" spans="1:69" ht="16.8" customHeight="1" x14ac:dyDescent="0.35">
      <c r="A1227" s="15"/>
      <c r="B1227" s="15"/>
      <c r="C1227" s="15" t="s">
        <v>183</v>
      </c>
      <c r="D1227" s="16">
        <v>134</v>
      </c>
      <c r="E1227" s="16">
        <v>0</v>
      </c>
      <c r="F1227" s="16"/>
      <c r="G1227" s="16"/>
      <c r="H1227" s="105" t="s">
        <v>45</v>
      </c>
      <c r="I1227" s="77" t="s">
        <v>184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69781.380000000034</v>
      </c>
      <c r="AA1227" s="15"/>
      <c r="AB1227" s="24"/>
      <c r="AC1227" s="17" t="s">
        <v>23</v>
      </c>
      <c r="AD1227" s="25"/>
      <c r="AE1227" s="25" t="s">
        <v>23</v>
      </c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 t="s">
        <v>23</v>
      </c>
      <c r="BL1227" s="24">
        <v>0</v>
      </c>
      <c r="BM1227" s="91" t="s">
        <v>23</v>
      </c>
      <c r="BN1227" s="24">
        <v>0</v>
      </c>
      <c r="BO1227" s="24"/>
      <c r="BP1227" s="24"/>
      <c r="BQ1227" s="126"/>
    </row>
    <row r="1228" spans="1:69" ht="16.8" customHeight="1" x14ac:dyDescent="0.35">
      <c r="A1228" s="15"/>
      <c r="B1228" s="15" t="s">
        <v>43</v>
      </c>
      <c r="C1228" s="15" t="s">
        <v>185</v>
      </c>
      <c r="D1228" s="16">
        <v>0</v>
      </c>
      <c r="E1228" s="16"/>
      <c r="F1228" s="16"/>
      <c r="G1228" s="16"/>
      <c r="H1228" s="105">
        <f>D1228+H1167</f>
        <v>143.85999999999999</v>
      </c>
      <c r="I1228" s="78">
        <f>D1225+D1226-E1226+D1228</f>
        <v>3049.88</v>
      </c>
      <c r="J1228" s="14"/>
      <c r="K1228" s="15" t="s">
        <v>46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69781.380000000034</v>
      </c>
      <c r="AA1228" s="15"/>
      <c r="AB1228" s="24"/>
      <c r="AC1228" s="17" t="s">
        <v>23</v>
      </c>
      <c r="AD1228" s="25"/>
      <c r="AE1228" s="25" t="s">
        <v>23</v>
      </c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 t="s">
        <v>23</v>
      </c>
      <c r="BL1228" s="24">
        <v>0</v>
      </c>
      <c r="BM1228" s="91" t="s">
        <v>23</v>
      </c>
      <c r="BN1228" s="24">
        <v>0</v>
      </c>
      <c r="BO1228" s="24"/>
      <c r="BP1228" s="24"/>
      <c r="BQ1228" s="126"/>
    </row>
    <row r="1229" spans="1:69" ht="16.8" customHeight="1" x14ac:dyDescent="0.35">
      <c r="A1229" s="15"/>
      <c r="B1229" s="15"/>
      <c r="C1229" s="15" t="s">
        <v>186</v>
      </c>
      <c r="D1229" s="16">
        <v>35.729999999999997</v>
      </c>
      <c r="E1229" s="16"/>
      <c r="F1229" s="16"/>
      <c r="G1229" s="16">
        <v>0</v>
      </c>
      <c r="H1229" s="105" t="s">
        <v>50</v>
      </c>
      <c r="I1229" s="4"/>
      <c r="J1229" s="14"/>
      <c r="K1229" s="15" t="s">
        <v>48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69781.380000000034</v>
      </c>
      <c r="AA1229" s="15" t="s">
        <v>23</v>
      </c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 t="s">
        <v>23</v>
      </c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 t="s">
        <v>23</v>
      </c>
      <c r="AR1229" s="14"/>
      <c r="AS1229" s="18"/>
      <c r="AT1229" s="16">
        <v>0</v>
      </c>
      <c r="AU1229" s="18">
        <f t="shared" si="413"/>
        <v>0</v>
      </c>
      <c r="AV1229" s="15" t="s">
        <v>23</v>
      </c>
      <c r="AX1229" s="14"/>
      <c r="AY1229" s="18"/>
      <c r="AZ1229" s="16">
        <v>0</v>
      </c>
      <c r="BA1229" s="18">
        <f t="shared" si="414"/>
        <v>0</v>
      </c>
      <c r="BB1229" s="15" t="s">
        <v>23</v>
      </c>
      <c r="BD1229" s="14"/>
      <c r="BE1229" s="18"/>
      <c r="BF1229" s="16">
        <v>0</v>
      </c>
      <c r="BG1229" s="18">
        <f t="shared" si="415"/>
        <v>0</v>
      </c>
      <c r="BH1229" s="15" t="s">
        <v>23</v>
      </c>
      <c r="BJ1229" s="86">
        <v>0</v>
      </c>
      <c r="BK1229" s="90" t="s">
        <v>23</v>
      </c>
      <c r="BL1229" s="24">
        <v>0</v>
      </c>
      <c r="BM1229" s="91" t="s">
        <v>23</v>
      </c>
      <c r="BN1229" s="24">
        <v>0</v>
      </c>
      <c r="BO1229" s="24"/>
      <c r="BP1229" s="24"/>
      <c r="BQ1229" s="126"/>
    </row>
    <row r="1230" spans="1:69" ht="16.8" customHeight="1" x14ac:dyDescent="0.35">
      <c r="A1230" s="15"/>
      <c r="B1230" s="15"/>
      <c r="C1230" s="15" t="s">
        <v>187</v>
      </c>
      <c r="D1230" s="16"/>
      <c r="E1230" s="16"/>
      <c r="F1230" s="16"/>
      <c r="G1230" s="16">
        <v>0</v>
      </c>
      <c r="H1230" s="105">
        <f>D1229+H1169</f>
        <v>1778.1299999999999</v>
      </c>
      <c r="I1230" s="4"/>
      <c r="J1230" s="14"/>
      <c r="K1230" s="15" t="s">
        <v>51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69781.380000000034</v>
      </c>
      <c r="AA1230" s="15" t="s">
        <v>23</v>
      </c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 t="s">
        <v>23</v>
      </c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 t="s">
        <v>23</v>
      </c>
      <c r="AR1230" s="14"/>
      <c r="AS1230" s="18">
        <v>0</v>
      </c>
      <c r="AT1230" s="16">
        <v>0</v>
      </c>
      <c r="AU1230" s="18">
        <f t="shared" si="413"/>
        <v>0</v>
      </c>
      <c r="AV1230" s="15" t="s">
        <v>23</v>
      </c>
      <c r="AX1230" s="14"/>
      <c r="AY1230" s="18">
        <v>0</v>
      </c>
      <c r="AZ1230" s="16">
        <v>0</v>
      </c>
      <c r="BA1230" s="18">
        <f t="shared" si="414"/>
        <v>0</v>
      </c>
      <c r="BB1230" s="15" t="s">
        <v>23</v>
      </c>
      <c r="BD1230" s="14"/>
      <c r="BE1230" s="18">
        <v>0</v>
      </c>
      <c r="BF1230" s="16">
        <v>0</v>
      </c>
      <c r="BG1230" s="18">
        <f t="shared" si="415"/>
        <v>0</v>
      </c>
      <c r="BH1230" s="15" t="s">
        <v>23</v>
      </c>
      <c r="BJ1230" s="86">
        <v>0</v>
      </c>
      <c r="BK1230" s="90" t="s">
        <v>23</v>
      </c>
      <c r="BL1230" s="24">
        <v>0</v>
      </c>
      <c r="BM1230" s="91" t="s">
        <v>23</v>
      </c>
      <c r="BN1230" s="24">
        <v>0</v>
      </c>
      <c r="BO1230" s="24"/>
      <c r="BP1230" s="24"/>
      <c r="BQ1230" s="126"/>
    </row>
    <row r="1231" spans="1:69" ht="16.8" customHeight="1" x14ac:dyDescent="0.35">
      <c r="A1231" s="15"/>
      <c r="B1231" s="15"/>
      <c r="C1231" s="15" t="s">
        <v>188</v>
      </c>
      <c r="D1231" s="16"/>
      <c r="E1231" s="16"/>
      <c r="F1231" s="16"/>
      <c r="G1231" s="16">
        <v>0</v>
      </c>
      <c r="H1231" s="105" t="s">
        <v>23</v>
      </c>
      <c r="I1231" s="4"/>
      <c r="J1231" s="14"/>
      <c r="K1231" s="15" t="s">
        <v>53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69781.380000000034</v>
      </c>
      <c r="AA1231" s="15" t="s">
        <v>23</v>
      </c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 t="s">
        <v>23</v>
      </c>
      <c r="AR1231" s="14"/>
      <c r="AS1231" s="18"/>
      <c r="AT1231" s="16">
        <v>0</v>
      </c>
      <c r="AU1231" s="18">
        <f t="shared" si="413"/>
        <v>0</v>
      </c>
      <c r="AV1231" s="15" t="s">
        <v>23</v>
      </c>
      <c r="AX1231" s="14"/>
      <c r="AY1231" s="18"/>
      <c r="AZ1231" s="16">
        <v>0</v>
      </c>
      <c r="BA1231" s="18">
        <f t="shared" si="414"/>
        <v>0</v>
      </c>
      <c r="BB1231" s="15" t="s">
        <v>23</v>
      </c>
      <c r="BD1231" s="14"/>
      <c r="BE1231" s="18"/>
      <c r="BF1231" s="16">
        <v>0</v>
      </c>
      <c r="BG1231" s="18">
        <f t="shared" si="415"/>
        <v>0</v>
      </c>
      <c r="BH1231" s="15" t="s">
        <v>23</v>
      </c>
      <c r="BJ1231" s="86">
        <v>0</v>
      </c>
      <c r="BK1231" s="90" t="s">
        <v>23</v>
      </c>
      <c r="BL1231" s="24">
        <v>0</v>
      </c>
      <c r="BM1231" s="24"/>
      <c r="BN1231" s="24"/>
      <c r="BO1231" s="24"/>
      <c r="BP1231" s="24"/>
      <c r="BQ1231" s="126"/>
    </row>
    <row r="1232" spans="1:69" ht="16.8" customHeight="1" x14ac:dyDescent="0.35">
      <c r="A1232" s="15"/>
      <c r="B1232" s="15"/>
      <c r="C1232" s="15" t="s">
        <v>189</v>
      </c>
      <c r="D1232" s="16"/>
      <c r="E1232" s="16"/>
      <c r="F1232" s="16"/>
      <c r="G1232" s="16">
        <v>0</v>
      </c>
      <c r="H1232" s="105" t="s">
        <v>23</v>
      </c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69781.380000000034</v>
      </c>
      <c r="AA1232" s="15" t="s">
        <v>23</v>
      </c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 t="s">
        <v>23</v>
      </c>
      <c r="AR1232" s="14"/>
      <c r="AS1232" s="18"/>
      <c r="AT1232" s="16">
        <v>0</v>
      </c>
      <c r="AU1232" s="18">
        <f t="shared" si="413"/>
        <v>0</v>
      </c>
      <c r="AV1232" s="15" t="s">
        <v>23</v>
      </c>
      <c r="AX1232" s="14"/>
      <c r="AY1232" s="18"/>
      <c r="AZ1232" s="16">
        <v>0</v>
      </c>
      <c r="BA1232" s="18">
        <f t="shared" si="414"/>
        <v>0</v>
      </c>
      <c r="BB1232" s="15" t="s">
        <v>23</v>
      </c>
      <c r="BD1232" s="14"/>
      <c r="BE1232" s="18"/>
      <c r="BF1232" s="16">
        <v>0</v>
      </c>
      <c r="BG1232" s="18">
        <f t="shared" si="415"/>
        <v>0</v>
      </c>
      <c r="BH1232" s="15" t="s">
        <v>23</v>
      </c>
      <c r="BJ1232" s="86">
        <v>0</v>
      </c>
      <c r="BK1232" s="90" t="s">
        <v>23</v>
      </c>
      <c r="BL1232" s="24" t="s">
        <v>23</v>
      </c>
      <c r="BM1232" s="24"/>
      <c r="BN1232" s="24"/>
      <c r="BO1232" s="24"/>
      <c r="BP1232" s="24"/>
      <c r="BQ1232" s="126"/>
    </row>
    <row r="1233" spans="1:69" ht="16.8" customHeight="1" x14ac:dyDescent="0.35">
      <c r="A1233" s="15"/>
      <c r="B1233" s="15"/>
      <c r="C1233" s="15" t="s">
        <v>190</v>
      </c>
      <c r="D1233" s="16"/>
      <c r="E1233" s="16"/>
      <c r="F1233" s="16"/>
      <c r="G1233" s="16">
        <v>0</v>
      </c>
      <c r="H1233" s="16" t="s">
        <v>23</v>
      </c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69781.380000000034</v>
      </c>
      <c r="AA1233" s="15" t="s">
        <v>23</v>
      </c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 t="s">
        <v>23</v>
      </c>
      <c r="AR1233" s="14"/>
      <c r="AS1233" s="18"/>
      <c r="AT1233" s="16">
        <v>0</v>
      </c>
      <c r="AU1233" s="18">
        <f t="shared" si="413"/>
        <v>0</v>
      </c>
      <c r="AV1233" s="15" t="s">
        <v>23</v>
      </c>
      <c r="AX1233" s="14"/>
      <c r="AY1233" s="18"/>
      <c r="AZ1233" s="16">
        <v>0</v>
      </c>
      <c r="BA1233" s="18">
        <f t="shared" si="414"/>
        <v>0</v>
      </c>
      <c r="BB1233" s="15" t="s">
        <v>23</v>
      </c>
      <c r="BD1233" s="14"/>
      <c r="BE1233" s="18"/>
      <c r="BF1233" s="16">
        <v>0</v>
      </c>
      <c r="BG1233" s="18">
        <f t="shared" si="415"/>
        <v>0</v>
      </c>
      <c r="BH1233" s="15" t="s">
        <v>23</v>
      </c>
      <c r="BJ1233" s="86">
        <v>0</v>
      </c>
      <c r="BK1233" s="90" t="s">
        <v>23</v>
      </c>
      <c r="BL1233" s="24"/>
      <c r="BM1233" s="24"/>
      <c r="BN1233" s="24"/>
      <c r="BO1233" s="24"/>
      <c r="BP1233" s="24"/>
      <c r="BQ1233" s="126"/>
    </row>
    <row r="1234" spans="1:69" ht="16.8" customHeight="1" x14ac:dyDescent="0.35">
      <c r="A1234" s="15"/>
      <c r="B1234" s="15"/>
      <c r="C1234" s="15" t="s">
        <v>56</v>
      </c>
      <c r="D1234" s="16">
        <f>SUM(G1226:G1233)+E1229+E1230+E1231+E1232+E1233</f>
        <v>0</v>
      </c>
      <c r="E1234" s="16"/>
      <c r="F1234" s="16"/>
      <c r="G1234" s="16"/>
      <c r="H1234" s="16" t="s">
        <v>23</v>
      </c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 t="s">
        <v>23</v>
      </c>
      <c r="W1234" s="14"/>
      <c r="X1234" s="18"/>
      <c r="Y1234" s="16">
        <v>0</v>
      </c>
      <c r="Z1234" s="18">
        <f t="shared" si="411"/>
        <v>69781.380000000034</v>
      </c>
      <c r="AA1234" s="15" t="s">
        <v>23</v>
      </c>
      <c r="AB1234" s="24"/>
      <c r="AC1234" s="15" t="s">
        <v>23</v>
      </c>
      <c r="AD1234" s="25"/>
      <c r="AE1234" s="62" t="s">
        <v>23</v>
      </c>
      <c r="AF1234" s="63" t="s">
        <v>23</v>
      </c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 t="s">
        <v>23</v>
      </c>
      <c r="AR1234" s="14"/>
      <c r="AS1234" s="18"/>
      <c r="AT1234" s="16">
        <v>0</v>
      </c>
      <c r="AU1234" s="18">
        <f t="shared" si="413"/>
        <v>0</v>
      </c>
      <c r="AV1234" s="15" t="s">
        <v>23</v>
      </c>
      <c r="AX1234" s="14"/>
      <c r="AY1234" s="18"/>
      <c r="AZ1234" s="16">
        <v>0</v>
      </c>
      <c r="BA1234" s="18">
        <f t="shared" si="414"/>
        <v>0</v>
      </c>
      <c r="BB1234" s="15" t="s">
        <v>23</v>
      </c>
      <c r="BD1234" s="14"/>
      <c r="BE1234" s="18"/>
      <c r="BF1234" s="16">
        <v>0</v>
      </c>
      <c r="BG1234" s="18">
        <f t="shared" si="415"/>
        <v>0</v>
      </c>
      <c r="BH1234" s="15" t="s">
        <v>23</v>
      </c>
      <c r="BJ1234" s="86">
        <v>0</v>
      </c>
      <c r="BK1234" s="90" t="s">
        <v>23</v>
      </c>
      <c r="BL1234" s="24" t="s">
        <v>23</v>
      </c>
      <c r="BM1234" s="24"/>
      <c r="BN1234" s="24"/>
      <c r="BO1234" s="24"/>
      <c r="BP1234" s="24"/>
      <c r="BQ1234" s="126"/>
    </row>
    <row r="1235" spans="1:69" ht="16.8" customHeight="1" x14ac:dyDescent="0.35">
      <c r="A1235" s="15"/>
      <c r="B1235" s="15"/>
      <c r="C1235" s="15" t="s">
        <v>57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191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 t="s">
        <v>23</v>
      </c>
      <c r="W1235" s="14"/>
      <c r="X1235" s="18"/>
      <c r="Y1235" s="16">
        <v>0</v>
      </c>
      <c r="Z1235" s="18">
        <f t="shared" si="411"/>
        <v>69781.380000000034</v>
      </c>
      <c r="AA1235" s="15" t="str">
        <f>C1235</f>
        <v>Sinistro</v>
      </c>
      <c r="AB1235" s="24"/>
      <c r="AC1235" s="15" t="s">
        <v>23</v>
      </c>
      <c r="AD1235" s="25"/>
      <c r="AE1235" s="62" t="s">
        <v>23</v>
      </c>
      <c r="AF1235" s="63" t="s">
        <v>23</v>
      </c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 t="s">
        <v>23</v>
      </c>
      <c r="AR1235" s="14"/>
      <c r="AS1235" s="18"/>
      <c r="AT1235" s="16">
        <v>0</v>
      </c>
      <c r="AU1235" s="18">
        <f t="shared" si="413"/>
        <v>0</v>
      </c>
      <c r="AV1235" s="15" t="s">
        <v>23</v>
      </c>
      <c r="AX1235" s="14"/>
      <c r="AY1235" s="18"/>
      <c r="AZ1235" s="16">
        <v>0</v>
      </c>
      <c r="BA1235" s="18">
        <f t="shared" si="414"/>
        <v>0</v>
      </c>
      <c r="BB1235" s="15" t="s">
        <v>23</v>
      </c>
      <c r="BD1235" s="14"/>
      <c r="BE1235" s="18"/>
      <c r="BF1235" s="16">
        <v>0</v>
      </c>
      <c r="BG1235" s="18">
        <f t="shared" si="415"/>
        <v>0</v>
      </c>
      <c r="BH1235" s="15" t="s">
        <v>23</v>
      </c>
      <c r="BJ1235" s="86">
        <v>0</v>
      </c>
      <c r="BK1235" s="90" t="s">
        <v>23</v>
      </c>
      <c r="BL1235" s="24"/>
      <c r="BM1235" s="24"/>
      <c r="BN1235" s="24"/>
      <c r="BO1235" s="24"/>
      <c r="BP1235" s="24"/>
      <c r="BQ1235" s="126"/>
    </row>
    <row r="1236" spans="1:69" ht="16.8" customHeight="1" x14ac:dyDescent="0.35">
      <c r="A1236" s="15"/>
      <c r="B1236" s="15"/>
      <c r="C1236" s="15" t="s">
        <v>58</v>
      </c>
      <c r="D1236" s="16">
        <f>E1235+G1235</f>
        <v>0</v>
      </c>
      <c r="E1236" s="16"/>
      <c r="F1236" s="16"/>
      <c r="G1236" s="16"/>
      <c r="H1236" s="16" t="s">
        <v>23</v>
      </c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 t="s">
        <v>23</v>
      </c>
      <c r="W1236" s="14"/>
      <c r="X1236" s="18"/>
      <c r="Y1236" s="16">
        <v>0</v>
      </c>
      <c r="Z1236" s="18">
        <f t="shared" si="411"/>
        <v>69781.380000000034</v>
      </c>
      <c r="AA1236" s="15" t="s">
        <v>23</v>
      </c>
      <c r="AB1236" s="24"/>
      <c r="AC1236" s="64" t="s">
        <v>146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 t="s">
        <v>23</v>
      </c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 t="s">
        <v>23</v>
      </c>
      <c r="AR1236" s="14"/>
      <c r="AS1236" s="18"/>
      <c r="AT1236" s="16">
        <v>0</v>
      </c>
      <c r="AU1236" s="18">
        <f t="shared" si="413"/>
        <v>0</v>
      </c>
      <c r="AV1236" s="15" t="s">
        <v>23</v>
      </c>
      <c r="AX1236" s="14"/>
      <c r="AY1236" s="18"/>
      <c r="AZ1236" s="16">
        <v>0</v>
      </c>
      <c r="BA1236" s="18">
        <f t="shared" si="414"/>
        <v>0</v>
      </c>
      <c r="BB1236" s="15" t="s">
        <v>23</v>
      </c>
      <c r="BD1236" s="14"/>
      <c r="BE1236" s="18"/>
      <c r="BF1236" s="16">
        <v>0</v>
      </c>
      <c r="BG1236" s="18">
        <f t="shared" si="415"/>
        <v>0</v>
      </c>
      <c r="BH1236" s="15" t="s">
        <v>23</v>
      </c>
      <c r="BJ1236" s="86"/>
      <c r="BK1236" s="86"/>
      <c r="BL1236" s="24" t="s">
        <v>23</v>
      </c>
      <c r="BM1236" s="24"/>
      <c r="BN1236" s="24"/>
      <c r="BO1236" s="24"/>
      <c r="BP1236" s="24"/>
      <c r="BQ1236" s="126"/>
    </row>
    <row r="1237" spans="1:69" ht="16.8" customHeight="1" x14ac:dyDescent="0.35">
      <c r="A1237" s="15"/>
      <c r="B1237" s="15"/>
      <c r="C1237" s="15" t="s">
        <v>59</v>
      </c>
      <c r="D1237" s="16" t="s">
        <v>23</v>
      </c>
      <c r="E1237" s="16"/>
      <c r="F1237" s="16"/>
      <c r="G1237" s="16">
        <v>0</v>
      </c>
      <c r="H1237" s="16" t="s">
        <v>23</v>
      </c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69781.380000000034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 t="s">
        <v>23</v>
      </c>
      <c r="BM1237" s="24"/>
      <c r="BN1237" s="24"/>
      <c r="BO1237" s="24"/>
      <c r="BP1237" s="24"/>
      <c r="BQ1237" s="126"/>
    </row>
    <row r="1238" spans="1:69" ht="16.8" customHeight="1" x14ac:dyDescent="0.35">
      <c r="A1238" s="15"/>
      <c r="B1238" s="15"/>
      <c r="C1238" s="15" t="s">
        <v>147</v>
      </c>
      <c r="D1238" s="16"/>
      <c r="E1238" s="16"/>
      <c r="F1238" s="16"/>
      <c r="G1238" s="16">
        <v>0</v>
      </c>
      <c r="H1238" s="16" t="s">
        <v>23</v>
      </c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69781.380000000034</v>
      </c>
      <c r="AA1238" s="15" t="s">
        <v>23</v>
      </c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 t="s">
        <v>23</v>
      </c>
      <c r="AR1238" s="14"/>
      <c r="AS1238" s="18"/>
      <c r="AT1238" s="16">
        <v>0</v>
      </c>
      <c r="AU1238" s="18">
        <f t="shared" si="413"/>
        <v>0</v>
      </c>
      <c r="AV1238" s="15" t="s">
        <v>23</v>
      </c>
      <c r="AX1238" s="14"/>
      <c r="AY1238" s="18"/>
      <c r="AZ1238" s="16">
        <v>0</v>
      </c>
      <c r="BA1238" s="18">
        <f t="shared" si="414"/>
        <v>0</v>
      </c>
      <c r="BB1238" s="15" t="s">
        <v>23</v>
      </c>
      <c r="BD1238" s="14"/>
      <c r="BE1238" s="18"/>
      <c r="BF1238" s="16">
        <v>0</v>
      </c>
      <c r="BG1238" s="18">
        <f t="shared" si="415"/>
        <v>0</v>
      </c>
      <c r="BH1238" s="15" t="s">
        <v>23</v>
      </c>
      <c r="BJ1238" s="86"/>
      <c r="BK1238" s="86"/>
      <c r="BL1238" s="24" t="s">
        <v>23</v>
      </c>
      <c r="BM1238" s="24"/>
      <c r="BN1238" s="24"/>
      <c r="BO1238" s="24"/>
      <c r="BP1238" s="24"/>
      <c r="BQ1238" s="126"/>
    </row>
    <row r="1239" spans="1:69" ht="16.8" customHeight="1" x14ac:dyDescent="0.35">
      <c r="A1239" s="15"/>
      <c r="B1239" s="15"/>
      <c r="C1239" s="15" t="s">
        <v>61</v>
      </c>
      <c r="D1239" s="16">
        <f>SUM(G1238:G1239)</f>
        <v>0</v>
      </c>
      <c r="E1239" s="16">
        <v>0</v>
      </c>
      <c r="F1239" s="16"/>
      <c r="G1239" s="16">
        <v>0</v>
      </c>
      <c r="H1239" s="16" t="s">
        <v>23</v>
      </c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69781.380000000034</v>
      </c>
      <c r="AA1239" s="15" t="s">
        <v>23</v>
      </c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 t="s">
        <v>23</v>
      </c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 t="s">
        <v>23</v>
      </c>
      <c r="AR1239" s="14"/>
      <c r="AS1239" s="18"/>
      <c r="AT1239" s="16">
        <v>0</v>
      </c>
      <c r="AU1239" s="18">
        <f t="shared" si="413"/>
        <v>0</v>
      </c>
      <c r="AV1239" s="15" t="s">
        <v>23</v>
      </c>
      <c r="AX1239" s="14"/>
      <c r="AY1239" s="18"/>
      <c r="AZ1239" s="16">
        <v>0</v>
      </c>
      <c r="BA1239" s="18">
        <f t="shared" si="414"/>
        <v>0</v>
      </c>
      <c r="BB1239" s="15" t="s">
        <v>23</v>
      </c>
      <c r="BD1239" s="14"/>
      <c r="BE1239" s="18"/>
      <c r="BF1239" s="16">
        <v>0</v>
      </c>
      <c r="BG1239" s="18">
        <f t="shared" si="415"/>
        <v>0</v>
      </c>
      <c r="BH1239" s="15" t="s">
        <v>23</v>
      </c>
      <c r="BJ1239" s="86"/>
      <c r="BK1239" s="86"/>
      <c r="BL1239" s="24" t="s">
        <v>23</v>
      </c>
      <c r="BM1239" s="24"/>
      <c r="BN1239" s="24"/>
      <c r="BO1239" s="24"/>
      <c r="BP1239" s="24"/>
      <c r="BQ1239" s="126"/>
    </row>
    <row r="1240" spans="1:69" ht="16.8" customHeight="1" x14ac:dyDescent="0.35">
      <c r="A1240" s="15"/>
      <c r="B1240" s="15"/>
      <c r="C1240" s="28" t="s">
        <v>148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69781.380000000034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 t="s">
        <v>23</v>
      </c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 t="s">
        <v>23</v>
      </c>
      <c r="BD1240" s="14"/>
      <c r="BE1240" s="18"/>
      <c r="BF1240" s="16">
        <v>0</v>
      </c>
      <c r="BG1240" s="18">
        <f t="shared" si="415"/>
        <v>0</v>
      </c>
      <c r="BH1240" s="15" t="s">
        <v>23</v>
      </c>
      <c r="BJ1240" s="86"/>
      <c r="BK1240" s="86"/>
      <c r="BL1240" s="24" t="s">
        <v>23</v>
      </c>
      <c r="BM1240" s="24"/>
      <c r="BN1240" s="24"/>
      <c r="BO1240" s="24"/>
      <c r="BP1240" s="24"/>
      <c r="BQ1240" s="126"/>
    </row>
    <row r="1241" spans="1:69" ht="16.8" customHeight="1" x14ac:dyDescent="0.35">
      <c r="A1241" s="15"/>
      <c r="B1241" s="15"/>
      <c r="C1241" s="15" t="s">
        <v>23</v>
      </c>
      <c r="D1241" s="16"/>
      <c r="E1241" s="16"/>
      <c r="F1241" s="16" t="s">
        <v>23</v>
      </c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 t="str">
        <f t="shared" si="420"/>
        <v/>
      </c>
      <c r="W1241" s="14"/>
      <c r="X1241" s="18"/>
      <c r="Y1241" s="16">
        <v>0</v>
      </c>
      <c r="Z1241" s="18">
        <f t="shared" si="411"/>
        <v>69781.380000000034</v>
      </c>
      <c r="AA1241" s="15" t="s">
        <v>23</v>
      </c>
      <c r="AB1241" s="24"/>
      <c r="AC1241" s="15" t="str">
        <f t="shared" si="421"/>
        <v/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 t="s">
        <v>23</v>
      </c>
      <c r="AR1241" s="14"/>
      <c r="AS1241" s="18"/>
      <c r="AT1241" s="16">
        <v>0</v>
      </c>
      <c r="AU1241" s="18">
        <f t="shared" si="413"/>
        <v>0</v>
      </c>
      <c r="AV1241" s="15" t="s">
        <v>23</v>
      </c>
      <c r="AX1241" s="14"/>
      <c r="AY1241" s="18"/>
      <c r="AZ1241" s="16">
        <v>0</v>
      </c>
      <c r="BA1241" s="18">
        <f t="shared" si="414"/>
        <v>0</v>
      </c>
      <c r="BB1241" s="15" t="s">
        <v>23</v>
      </c>
      <c r="BD1241" s="14"/>
      <c r="BE1241" s="18"/>
      <c r="BF1241" s="16">
        <v>0</v>
      </c>
      <c r="BG1241" s="18">
        <f t="shared" si="415"/>
        <v>0</v>
      </c>
      <c r="BH1241" s="15" t="s">
        <v>23</v>
      </c>
      <c r="BJ1241" s="86"/>
      <c r="BK1241" s="86"/>
      <c r="BL1241" s="24"/>
      <c r="BM1241" s="24"/>
      <c r="BN1241" s="24"/>
      <c r="BO1241" s="24"/>
      <c r="BP1241" s="24"/>
      <c r="BQ1241" s="126"/>
    </row>
    <row r="1242" spans="1:69" ht="16.8" customHeight="1" x14ac:dyDescent="0.35">
      <c r="A1242" s="15"/>
      <c r="B1242" s="15"/>
      <c r="C1242" s="28" t="s">
        <v>63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69781.380000000034</v>
      </c>
      <c r="AA1242" s="15" t="s">
        <v>23</v>
      </c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 t="s">
        <v>23</v>
      </c>
      <c r="AR1242" s="14"/>
      <c r="AS1242" s="18"/>
      <c r="AT1242" s="16">
        <v>0</v>
      </c>
      <c r="AU1242" s="18">
        <f t="shared" si="413"/>
        <v>0</v>
      </c>
      <c r="AV1242" s="15" t="s">
        <v>23</v>
      </c>
      <c r="AX1242" s="14"/>
      <c r="AY1242" s="18"/>
      <c r="AZ1242" s="16">
        <v>0</v>
      </c>
      <c r="BA1242" s="18">
        <f t="shared" si="414"/>
        <v>0</v>
      </c>
      <c r="BB1242" s="15" t="s">
        <v>23</v>
      </c>
      <c r="BD1242" s="14"/>
      <c r="BE1242" s="18"/>
      <c r="BF1242" s="16">
        <v>0</v>
      </c>
      <c r="BG1242" s="18">
        <f t="shared" si="415"/>
        <v>0</v>
      </c>
      <c r="BH1242" s="15" t="s">
        <v>23</v>
      </c>
      <c r="BJ1242" s="86"/>
      <c r="BK1242" s="86"/>
      <c r="BL1242" s="24"/>
      <c r="BM1242" s="24"/>
      <c r="BN1242" s="24"/>
      <c r="BO1242" s="24"/>
      <c r="BP1242" s="24"/>
      <c r="BQ1242" s="126"/>
    </row>
    <row r="1243" spans="1:69" ht="16.8" customHeight="1" x14ac:dyDescent="0.35">
      <c r="A1243" s="15"/>
      <c r="B1243" s="15"/>
      <c r="C1243" s="15" t="s">
        <v>64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69781.380000000034</v>
      </c>
      <c r="AA1243" s="15" t="s">
        <v>23</v>
      </c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 t="s">
        <v>23</v>
      </c>
      <c r="AR1243" s="14"/>
      <c r="AS1243" s="18"/>
      <c r="AT1243" s="16">
        <v>0</v>
      </c>
      <c r="AU1243" s="18">
        <f t="shared" si="413"/>
        <v>0</v>
      </c>
      <c r="AV1243" s="15" t="s">
        <v>23</v>
      </c>
      <c r="AX1243" s="14"/>
      <c r="AY1243" s="18"/>
      <c r="AZ1243" s="16">
        <v>0</v>
      </c>
      <c r="BA1243" s="18">
        <f t="shared" si="414"/>
        <v>0</v>
      </c>
      <c r="BB1243" s="15" t="s">
        <v>23</v>
      </c>
      <c r="BD1243" s="14"/>
      <c r="BE1243" s="18"/>
      <c r="BF1243" s="16">
        <v>0</v>
      </c>
      <c r="BG1243" s="18">
        <f t="shared" si="415"/>
        <v>0</v>
      </c>
      <c r="BH1243" s="15" t="s">
        <v>23</v>
      </c>
      <c r="BJ1243" s="86"/>
      <c r="BK1243" s="86"/>
      <c r="BL1243" s="24" t="s">
        <v>23</v>
      </c>
      <c r="BM1243" s="24"/>
      <c r="BN1243" s="24"/>
      <c r="BO1243" s="24"/>
      <c r="BP1243" s="24"/>
      <c r="BQ1243" s="126"/>
    </row>
    <row r="1244" spans="1:69" ht="16.8" customHeight="1" x14ac:dyDescent="0.35">
      <c r="A1244" s="15"/>
      <c r="B1244" s="15"/>
      <c r="C1244" s="15" t="s">
        <v>51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65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69781.380000000034</v>
      </c>
      <c r="AA1244" s="15" t="s">
        <v>23</v>
      </c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 t="s">
        <v>23</v>
      </c>
      <c r="AR1244" s="14"/>
      <c r="AS1244" s="18"/>
      <c r="AT1244" s="16">
        <v>0</v>
      </c>
      <c r="AU1244" s="18">
        <f t="shared" si="413"/>
        <v>0</v>
      </c>
      <c r="AV1244" s="15" t="s">
        <v>23</v>
      </c>
      <c r="AX1244" s="14"/>
      <c r="AY1244" s="18"/>
      <c r="AZ1244" s="16">
        <v>0</v>
      </c>
      <c r="BA1244" s="18">
        <f t="shared" si="414"/>
        <v>0</v>
      </c>
      <c r="BB1244" s="15" t="s">
        <v>23</v>
      </c>
      <c r="BD1244" s="14"/>
      <c r="BE1244" s="18"/>
      <c r="BF1244" s="16">
        <v>0</v>
      </c>
      <c r="BG1244" s="18">
        <f t="shared" si="415"/>
        <v>0</v>
      </c>
      <c r="BH1244" s="15" t="s">
        <v>23</v>
      </c>
      <c r="BJ1244" s="86"/>
      <c r="BK1244" s="86"/>
      <c r="BL1244" s="24"/>
      <c r="BM1244" s="24"/>
      <c r="BN1244" s="24"/>
      <c r="BO1244" s="24"/>
      <c r="BP1244" s="24"/>
      <c r="BQ1244" s="126"/>
    </row>
    <row r="1245" spans="1:69" ht="16.8" customHeight="1" x14ac:dyDescent="0.35">
      <c r="A1245" s="15"/>
      <c r="B1245" s="15"/>
      <c r="C1245" s="28" t="s">
        <v>66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 t="s">
        <v>23</v>
      </c>
      <c r="L1245" s="16"/>
      <c r="M1245" s="16"/>
      <c r="N1245" s="16" t="s">
        <v>67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69781.380000000034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 t="s">
        <v>23</v>
      </c>
      <c r="AR1245" s="14"/>
      <c r="AS1245" s="18"/>
      <c r="AT1245" s="16"/>
      <c r="AU1245" s="18">
        <f t="shared" si="413"/>
        <v>0</v>
      </c>
      <c r="AV1245" s="15" t="s">
        <v>23</v>
      </c>
      <c r="AX1245" s="14"/>
      <c r="AY1245" s="18"/>
      <c r="AZ1245" s="16"/>
      <c r="BA1245" s="18">
        <f t="shared" si="414"/>
        <v>0</v>
      </c>
      <c r="BB1245" s="15" t="s">
        <v>23</v>
      </c>
      <c r="BD1245" s="14"/>
      <c r="BE1245" s="18"/>
      <c r="BF1245" s="16"/>
      <c r="BG1245" s="18">
        <f t="shared" si="415"/>
        <v>0</v>
      </c>
      <c r="BH1245" s="15" t="s">
        <v>23</v>
      </c>
      <c r="BJ1245" s="86"/>
      <c r="BK1245" s="86"/>
      <c r="BL1245" s="24"/>
      <c r="BM1245" s="24"/>
      <c r="BN1245" s="24"/>
      <c r="BO1245" s="24"/>
      <c r="BP1245" s="24"/>
      <c r="BQ1245" s="126"/>
    </row>
    <row r="1246" spans="1:69" ht="16.8" customHeight="1" x14ac:dyDescent="0.35">
      <c r="A1246" s="15"/>
      <c r="B1246" s="66"/>
      <c r="C1246" s="15" t="s">
        <v>149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 t="s">
        <v>23</v>
      </c>
      <c r="L1246" s="16"/>
      <c r="M1246" s="16">
        <v>0</v>
      </c>
      <c r="N1246" s="16" t="s">
        <v>69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69781.380000000034</v>
      </c>
      <c r="AA1246" s="15" t="s">
        <v>23</v>
      </c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 t="s">
        <v>23</v>
      </c>
      <c r="AR1246" s="14"/>
      <c r="AS1246" s="18"/>
      <c r="AT1246" s="16">
        <v>0</v>
      </c>
      <c r="AU1246" s="18">
        <f t="shared" si="413"/>
        <v>0</v>
      </c>
      <c r="AV1246" s="15" t="s">
        <v>23</v>
      </c>
      <c r="AX1246" s="14"/>
      <c r="AY1246" s="18"/>
      <c r="AZ1246" s="16">
        <v>0</v>
      </c>
      <c r="BA1246" s="18">
        <f t="shared" si="414"/>
        <v>0</v>
      </c>
      <c r="BB1246" s="15" t="s">
        <v>23</v>
      </c>
      <c r="BD1246" s="14"/>
      <c r="BE1246" s="18"/>
      <c r="BF1246" s="16">
        <v>0</v>
      </c>
      <c r="BG1246" s="18">
        <f t="shared" si="415"/>
        <v>0</v>
      </c>
      <c r="BH1246" s="15" t="s">
        <v>23</v>
      </c>
      <c r="BJ1246" s="86"/>
      <c r="BK1246" s="86"/>
      <c r="BL1246" s="24"/>
      <c r="BM1246" s="24"/>
      <c r="BN1246" s="24"/>
      <c r="BO1246" s="24"/>
      <c r="BP1246" s="24"/>
      <c r="BQ1246" s="126"/>
    </row>
    <row r="1247" spans="1:69" ht="16.8" customHeight="1" x14ac:dyDescent="0.35">
      <c r="A1247" s="15"/>
      <c r="B1247" s="15"/>
      <c r="C1247" s="15" t="s">
        <v>151</v>
      </c>
      <c r="D1247" s="16"/>
      <c r="E1247" s="16">
        <v>0</v>
      </c>
      <c r="F1247" s="16"/>
      <c r="G1247" s="16">
        <v>0</v>
      </c>
      <c r="H1247" s="16"/>
      <c r="I1247" s="4"/>
      <c r="J1247" s="14" t="s">
        <v>23</v>
      </c>
      <c r="K1247" s="17" t="s">
        <v>23</v>
      </c>
      <c r="L1247" s="16"/>
      <c r="M1247" s="16">
        <v>0</v>
      </c>
      <c r="N1247" s="16" t="s">
        <v>71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69781.380000000034</v>
      </c>
      <c r="AA1247" s="15" t="s">
        <v>23</v>
      </c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 t="s">
        <v>23</v>
      </c>
      <c r="AR1247" s="14"/>
      <c r="AS1247" s="18"/>
      <c r="AT1247" s="16">
        <v>0</v>
      </c>
      <c r="AU1247" s="18">
        <f t="shared" si="413"/>
        <v>0</v>
      </c>
      <c r="AV1247" s="15" t="s">
        <v>23</v>
      </c>
      <c r="AX1247" s="14"/>
      <c r="AY1247" s="18"/>
      <c r="AZ1247" s="16">
        <v>0</v>
      </c>
      <c r="BA1247" s="18">
        <f t="shared" si="414"/>
        <v>0</v>
      </c>
      <c r="BB1247" s="15" t="s">
        <v>23</v>
      </c>
      <c r="BD1247" s="14"/>
      <c r="BE1247" s="18"/>
      <c r="BF1247" s="16">
        <v>0</v>
      </c>
      <c r="BG1247" s="18">
        <f t="shared" si="415"/>
        <v>0</v>
      </c>
      <c r="BH1247" s="15" t="s">
        <v>23</v>
      </c>
      <c r="BJ1247" s="86"/>
      <c r="BK1247" s="86"/>
      <c r="BL1247" s="24"/>
      <c r="BM1247" s="24"/>
      <c r="BN1247" s="24"/>
      <c r="BO1247" s="24"/>
      <c r="BP1247" s="24"/>
      <c r="BQ1247" s="126"/>
    </row>
    <row r="1248" spans="1:69" ht="16.8" customHeight="1" x14ac:dyDescent="0.35">
      <c r="A1248" s="15"/>
      <c r="B1248" s="15"/>
      <c r="C1248" s="15" t="s">
        <v>153</v>
      </c>
      <c r="D1248" s="16" t="s">
        <v>23</v>
      </c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73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69781.380000000034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6"/>
    </row>
    <row r="1249" spans="1:69" ht="16.8" customHeight="1" x14ac:dyDescent="0.35">
      <c r="A1249" s="15"/>
      <c r="B1249" s="15"/>
      <c r="C1249" s="15" t="s">
        <v>154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75</v>
      </c>
      <c r="L1249" s="3">
        <f>SUM(L1222:L1248)</f>
        <v>24657.59</v>
      </c>
      <c r="M1249" s="3">
        <f>SUM(M1222:M1248)</f>
        <v>3085.6099999999997</v>
      </c>
      <c r="N1249" s="16" t="s">
        <v>76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69781.380000000034</v>
      </c>
      <c r="AA1249" s="15" t="s">
        <v>23</v>
      </c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 t="s">
        <v>23</v>
      </c>
      <c r="AR1249" s="14"/>
      <c r="AS1249" s="18"/>
      <c r="AT1249" s="16">
        <v>0</v>
      </c>
      <c r="AU1249" s="18">
        <f t="shared" si="413"/>
        <v>0</v>
      </c>
      <c r="AV1249" s="15" t="s">
        <v>23</v>
      </c>
      <c r="AX1249" s="14"/>
      <c r="AY1249" s="18"/>
      <c r="AZ1249" s="16">
        <v>0</v>
      </c>
      <c r="BA1249" s="18">
        <f t="shared" si="414"/>
        <v>0</v>
      </c>
      <c r="BB1249" s="15" t="s">
        <v>23</v>
      </c>
      <c r="BD1249" s="14"/>
      <c r="BE1249" s="18"/>
      <c r="BF1249" s="16">
        <v>0</v>
      </c>
      <c r="BG1249" s="18">
        <f t="shared" si="415"/>
        <v>0</v>
      </c>
      <c r="BH1249" s="15" t="s">
        <v>23</v>
      </c>
      <c r="BJ1249" s="86"/>
      <c r="BK1249" s="86"/>
      <c r="BL1249" s="24"/>
      <c r="BM1249" s="24"/>
      <c r="BN1249" s="24"/>
      <c r="BO1249" s="24"/>
      <c r="BP1249" s="24"/>
      <c r="BQ1249" s="126"/>
    </row>
    <row r="1250" spans="1:69" ht="16.8" customHeight="1" x14ac:dyDescent="0.35">
      <c r="A1250" s="15"/>
      <c r="B1250" s="15"/>
      <c r="C1250" s="15" t="s">
        <v>77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33</v>
      </c>
      <c r="L1250" s="3">
        <f>L1190</f>
        <v>728039.61999999988</v>
      </c>
      <c r="M1250" s="3">
        <f>M1190</f>
        <v>661779.89999999991</v>
      </c>
      <c r="N1250" s="16" t="s">
        <v>78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69781.380000000034</v>
      </c>
      <c r="AA1250" s="15" t="s">
        <v>23</v>
      </c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 t="s">
        <v>23</v>
      </c>
      <c r="AR1250" s="14"/>
      <c r="AS1250" s="18"/>
      <c r="AT1250" s="16">
        <v>0</v>
      </c>
      <c r="AU1250" s="18">
        <f t="shared" si="413"/>
        <v>0</v>
      </c>
      <c r="AV1250" s="15" t="s">
        <v>23</v>
      </c>
      <c r="AX1250" s="14"/>
      <c r="AY1250" s="18"/>
      <c r="AZ1250" s="16">
        <v>0</v>
      </c>
      <c r="BA1250" s="18">
        <f t="shared" si="414"/>
        <v>0</v>
      </c>
      <c r="BB1250" s="15" t="s">
        <v>23</v>
      </c>
      <c r="BD1250" s="14"/>
      <c r="BE1250" s="18"/>
      <c r="BF1250" s="16">
        <v>0</v>
      </c>
      <c r="BG1250" s="18">
        <f t="shared" si="415"/>
        <v>0</v>
      </c>
      <c r="BH1250" s="15" t="s">
        <v>23</v>
      </c>
      <c r="BJ1250" s="86"/>
      <c r="BK1250" s="86"/>
      <c r="BL1250" s="24"/>
      <c r="BM1250" s="24"/>
      <c r="BN1250" s="24"/>
      <c r="BO1250" s="24"/>
      <c r="BP1250" s="24"/>
      <c r="BQ1250" s="126"/>
    </row>
    <row r="1251" spans="1:69" ht="16.8" customHeight="1" thickBot="1" x14ac:dyDescent="0.4">
      <c r="A1251" s="15"/>
      <c r="B1251" s="15"/>
      <c r="C1251" s="15" t="s">
        <v>79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80</v>
      </c>
      <c r="L1251" s="3">
        <f>L1249+L1250</f>
        <v>752697.20999999985</v>
      </c>
      <c r="M1251" s="3">
        <f>M1249+M1250</f>
        <v>664865.50999999989</v>
      </c>
      <c r="N1251" s="16" t="s">
        <v>81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69781.380000000034</v>
      </c>
      <c r="AA1251" s="15"/>
      <c r="AB1251" s="24"/>
      <c r="AC1251" s="15" t="s">
        <v>23</v>
      </c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6"/>
    </row>
    <row r="1252" spans="1:69" ht="16.8" customHeight="1" thickTop="1" thickBot="1" x14ac:dyDescent="0.4">
      <c r="A1252" s="15"/>
      <c r="B1252" s="15"/>
      <c r="C1252" s="15" t="s">
        <v>82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83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69781.380000000034</v>
      </c>
      <c r="AA1252" s="15" t="s">
        <v>23</v>
      </c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 t="s">
        <v>23</v>
      </c>
      <c r="AR1252" s="14"/>
      <c r="AS1252" s="18"/>
      <c r="AT1252" s="16">
        <v>0</v>
      </c>
      <c r="AU1252" s="18">
        <f t="shared" si="413"/>
        <v>0</v>
      </c>
      <c r="AV1252" s="15" t="s">
        <v>23</v>
      </c>
      <c r="AX1252" s="14"/>
      <c r="AY1252" s="18"/>
      <c r="AZ1252" s="16">
        <v>0</v>
      </c>
      <c r="BA1252" s="18">
        <f t="shared" si="414"/>
        <v>0</v>
      </c>
      <c r="BB1252" s="15" t="s">
        <v>23</v>
      </c>
      <c r="BD1252" s="14"/>
      <c r="BE1252" s="18"/>
      <c r="BF1252" s="16">
        <v>0</v>
      </c>
      <c r="BG1252" s="18">
        <f t="shared" si="415"/>
        <v>0</v>
      </c>
      <c r="BH1252" s="15" t="s">
        <v>23</v>
      </c>
      <c r="BJ1252" s="86"/>
      <c r="BK1252" s="86"/>
      <c r="BL1252" s="24"/>
      <c r="BM1252" s="24"/>
      <c r="BN1252" s="24"/>
      <c r="BO1252" s="24"/>
      <c r="BP1252" s="24"/>
      <c r="BQ1252" s="126"/>
    </row>
    <row r="1253" spans="1:69" ht="16.8" customHeight="1" thickTop="1" thickBot="1" x14ac:dyDescent="0.4">
      <c r="A1253" s="15"/>
      <c r="B1253" s="15"/>
      <c r="C1253" s="15" t="s">
        <v>84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85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69781.380000000034</v>
      </c>
      <c r="AA1253" s="15" t="s">
        <v>23</v>
      </c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 t="s">
        <v>23</v>
      </c>
      <c r="AR1253" s="14"/>
      <c r="AS1253" s="18"/>
      <c r="AT1253" s="16">
        <v>0</v>
      </c>
      <c r="AU1253" s="18">
        <f t="shared" si="413"/>
        <v>0</v>
      </c>
      <c r="AV1253" s="15" t="s">
        <v>23</v>
      </c>
      <c r="AX1253" s="14"/>
      <c r="AY1253" s="18"/>
      <c r="AZ1253" s="16">
        <v>0</v>
      </c>
      <c r="BA1253" s="18">
        <f t="shared" si="414"/>
        <v>0</v>
      </c>
      <c r="BB1253" s="15" t="s">
        <v>23</v>
      </c>
      <c r="BD1253" s="14"/>
      <c r="BE1253" s="18"/>
      <c r="BF1253" s="16">
        <v>0</v>
      </c>
      <c r="BG1253" s="18">
        <f t="shared" si="415"/>
        <v>0</v>
      </c>
      <c r="BH1253" s="15" t="s">
        <v>23</v>
      </c>
      <c r="BJ1253" s="86"/>
      <c r="BK1253" s="86"/>
      <c r="BL1253" s="24"/>
      <c r="BM1253" s="24"/>
      <c r="BN1253" s="24"/>
      <c r="BO1253" s="24"/>
      <c r="BP1253" s="24"/>
      <c r="BQ1253" s="126"/>
    </row>
    <row r="1254" spans="1:69" ht="16.8" customHeight="1" thickTop="1" x14ac:dyDescent="0.35">
      <c r="A1254" s="15"/>
      <c r="B1254" s="15"/>
      <c r="C1254" s="15" t="s">
        <v>86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87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69781.380000000034</v>
      </c>
      <c r="AA1254" s="15" t="s">
        <v>23</v>
      </c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 t="s">
        <v>23</v>
      </c>
      <c r="AR1254" s="14"/>
      <c r="AS1254" s="18"/>
      <c r="AT1254" s="16">
        <v>0</v>
      </c>
      <c r="AU1254" s="18">
        <f t="shared" si="413"/>
        <v>0</v>
      </c>
      <c r="AV1254" s="15" t="s">
        <v>23</v>
      </c>
      <c r="AX1254" s="14"/>
      <c r="AY1254" s="18"/>
      <c r="AZ1254" s="16">
        <v>0</v>
      </c>
      <c r="BA1254" s="18">
        <f t="shared" si="414"/>
        <v>0</v>
      </c>
      <c r="BB1254" s="15" t="s">
        <v>23</v>
      </c>
      <c r="BD1254" s="14"/>
      <c r="BE1254" s="18"/>
      <c r="BF1254" s="16">
        <v>0</v>
      </c>
      <c r="BG1254" s="18">
        <f t="shared" si="415"/>
        <v>0</v>
      </c>
      <c r="BH1254" s="15" t="s">
        <v>23</v>
      </c>
      <c r="BJ1254" s="86"/>
      <c r="BK1254" s="86"/>
      <c r="BL1254" s="24"/>
      <c r="BM1254" s="24"/>
      <c r="BN1254" s="24"/>
      <c r="BO1254" s="24"/>
      <c r="BP1254" s="24"/>
      <c r="BQ1254" s="126"/>
    </row>
    <row r="1255" spans="1:69" ht="16.8" customHeight="1" x14ac:dyDescent="0.35">
      <c r="A1255" s="15"/>
      <c r="B1255" s="15"/>
      <c r="C1255" s="15" t="s">
        <v>88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89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5">(X1255-Y1255)+Z1254</f>
        <v>69781.380000000034</v>
      </c>
      <c r="AA1255" s="15" t="s">
        <v>23</v>
      </c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 t="s">
        <v>23</v>
      </c>
      <c r="AR1255" s="14"/>
      <c r="AS1255" s="18"/>
      <c r="AT1255" s="16">
        <v>0</v>
      </c>
      <c r="AU1255" s="18">
        <f t="shared" ref="AU1255:AU1286" si="427">(AS1255-AT1255)+AU1254</f>
        <v>0</v>
      </c>
      <c r="AV1255" s="15" t="s">
        <v>23</v>
      </c>
      <c r="AX1255" s="14"/>
      <c r="AY1255" s="18"/>
      <c r="AZ1255" s="16">
        <v>0</v>
      </c>
      <c r="BA1255" s="18">
        <f t="shared" ref="BA1255:BA1286" si="428">(AY1255-AZ1255)+BA1254</f>
        <v>0</v>
      </c>
      <c r="BB1255" s="15" t="s">
        <v>23</v>
      </c>
      <c r="BD1255" s="14"/>
      <c r="BE1255" s="18"/>
      <c r="BF1255" s="16">
        <v>0</v>
      </c>
      <c r="BG1255" s="18">
        <f t="shared" ref="BG1255:BG1286" si="429">(BE1255-BF1255)+BG1254</f>
        <v>0</v>
      </c>
      <c r="BH1255" s="15" t="s">
        <v>23</v>
      </c>
      <c r="BJ1255" s="86"/>
      <c r="BK1255" s="86"/>
      <c r="BL1255" s="24"/>
      <c r="BM1255" s="24"/>
      <c r="BN1255" s="24"/>
      <c r="BO1255" s="24"/>
      <c r="BP1255" s="24"/>
      <c r="BQ1255" s="126"/>
    </row>
    <row r="1256" spans="1:69" ht="16.8" customHeight="1" x14ac:dyDescent="0.35">
      <c r="A1256" s="15"/>
      <c r="B1256" s="15"/>
      <c r="C1256" s="15" t="s">
        <v>90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91</v>
      </c>
      <c r="L1256" s="3">
        <f>T1279+Z1279+AO1279+AU1279</f>
        <v>135478.78000000003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 t="s">
        <v>23</v>
      </c>
      <c r="W1256" s="14"/>
      <c r="X1256" s="18"/>
      <c r="Y1256" s="16">
        <v>0</v>
      </c>
      <c r="Z1256" s="18">
        <f t="shared" si="425"/>
        <v>69781.380000000034</v>
      </c>
      <c r="AA1256" s="15" t="s">
        <v>23</v>
      </c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 t="s">
        <v>23</v>
      </c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 t="s">
        <v>23</v>
      </c>
      <c r="AR1256" s="14"/>
      <c r="AS1256" s="18"/>
      <c r="AT1256" s="16">
        <v>0</v>
      </c>
      <c r="AU1256" s="18">
        <f t="shared" si="427"/>
        <v>0</v>
      </c>
      <c r="AV1256" s="15" t="s">
        <v>23</v>
      </c>
      <c r="AX1256" s="14"/>
      <c r="AY1256" s="18"/>
      <c r="AZ1256" s="16">
        <v>0</v>
      </c>
      <c r="BA1256" s="18">
        <f t="shared" si="428"/>
        <v>0</v>
      </c>
      <c r="BB1256" s="15" t="s">
        <v>23</v>
      </c>
      <c r="BD1256" s="14"/>
      <c r="BE1256" s="18"/>
      <c r="BF1256" s="16">
        <v>0</v>
      </c>
      <c r="BG1256" s="18">
        <f t="shared" si="429"/>
        <v>0</v>
      </c>
      <c r="BH1256" s="15" t="s">
        <v>23</v>
      </c>
      <c r="BJ1256" s="86"/>
      <c r="BK1256" s="86"/>
      <c r="BL1256" s="24"/>
      <c r="BM1256" s="24"/>
      <c r="BN1256" s="24"/>
      <c r="BO1256" s="24"/>
      <c r="BP1256" s="24"/>
      <c r="BQ1256" s="126"/>
    </row>
    <row r="1257" spans="1:69" ht="16.8" customHeight="1" x14ac:dyDescent="0.35">
      <c r="A1257" s="15"/>
      <c r="B1257" s="15"/>
      <c r="C1257" s="15" t="s">
        <v>92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93</v>
      </c>
      <c r="L1257" s="3"/>
      <c r="M1257" s="46" t="s">
        <v>94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69781.380000000034</v>
      </c>
      <c r="AA1257" s="15" t="s">
        <v>23</v>
      </c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 t="s">
        <v>23</v>
      </c>
      <c r="AR1257" s="14"/>
      <c r="AS1257" s="18"/>
      <c r="AT1257" s="16">
        <v>0</v>
      </c>
      <c r="AU1257" s="18">
        <f t="shared" si="427"/>
        <v>0</v>
      </c>
      <c r="AV1257" s="15" t="s">
        <v>23</v>
      </c>
      <c r="AX1257" s="14"/>
      <c r="AY1257" s="18"/>
      <c r="AZ1257" s="16">
        <v>0</v>
      </c>
      <c r="BA1257" s="18">
        <f t="shared" si="428"/>
        <v>0</v>
      </c>
      <c r="BB1257" s="15" t="s">
        <v>23</v>
      </c>
      <c r="BD1257" s="14"/>
      <c r="BE1257" s="18"/>
      <c r="BF1257" s="16">
        <v>0</v>
      </c>
      <c r="BG1257" s="18">
        <f t="shared" si="429"/>
        <v>0</v>
      </c>
      <c r="BH1257" s="15" t="s">
        <v>23</v>
      </c>
      <c r="BJ1257" s="86"/>
      <c r="BK1257" s="86"/>
      <c r="BL1257" s="24"/>
      <c r="BM1257" s="24"/>
      <c r="BN1257" s="24"/>
      <c r="BO1257" s="24"/>
      <c r="BP1257" s="24"/>
      <c r="BQ1257" s="126"/>
    </row>
    <row r="1258" spans="1:69" ht="16.8" customHeight="1" x14ac:dyDescent="0.35">
      <c r="A1258" s="15"/>
      <c r="B1258" s="15"/>
      <c r="C1258" s="15" t="s">
        <v>95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96</v>
      </c>
      <c r="L1258" s="50">
        <v>114.5</v>
      </c>
      <c r="M1258" s="16" t="s">
        <v>27</v>
      </c>
      <c r="N1258" s="16" t="s">
        <v>28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69781.380000000034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6"/>
    </row>
    <row r="1259" spans="1:69" ht="16.8" customHeight="1" x14ac:dyDescent="0.35">
      <c r="A1259" s="15"/>
      <c r="B1259" s="15"/>
      <c r="C1259" s="15" t="s">
        <v>97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382</v>
      </c>
      <c r="L1259" s="73">
        <v>193</v>
      </c>
      <c r="M1259" s="16" t="s">
        <v>23</v>
      </c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69781.380000000034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6"/>
    </row>
    <row r="1260" spans="1:69" ht="16.8" customHeight="1" x14ac:dyDescent="0.35">
      <c r="A1260" s="15"/>
      <c r="B1260" s="15"/>
      <c r="C1260" s="15" t="s">
        <v>100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375</v>
      </c>
      <c r="L1260" s="50">
        <v>337</v>
      </c>
      <c r="M1260" s="16" t="s">
        <v>23</v>
      </c>
      <c r="N1260">
        <v>0</v>
      </c>
      <c r="O1260" s="16"/>
      <c r="P1260" s="18" t="s">
        <v>23</v>
      </c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69781.380000000034</v>
      </c>
      <c r="AA1260" s="15" t="s">
        <v>23</v>
      </c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 t="s">
        <v>23</v>
      </c>
      <c r="AR1260" s="14"/>
      <c r="AS1260" s="18"/>
      <c r="AT1260" s="16">
        <v>0</v>
      </c>
      <c r="AU1260" s="18">
        <f t="shared" si="427"/>
        <v>0</v>
      </c>
      <c r="AV1260" s="15" t="s">
        <v>23</v>
      </c>
      <c r="AX1260" s="14"/>
      <c r="AY1260" s="18"/>
      <c r="AZ1260" s="16">
        <v>0</v>
      </c>
      <c r="BA1260" s="18">
        <f t="shared" si="428"/>
        <v>0</v>
      </c>
      <c r="BB1260" s="15" t="s">
        <v>23</v>
      </c>
      <c r="BD1260" s="14"/>
      <c r="BE1260" s="18"/>
      <c r="BF1260" s="16">
        <v>0</v>
      </c>
      <c r="BG1260" s="18">
        <f t="shared" si="429"/>
        <v>0</v>
      </c>
      <c r="BH1260" s="15" t="s">
        <v>23</v>
      </c>
      <c r="BJ1260" s="86"/>
      <c r="BK1260" s="86"/>
      <c r="BL1260" s="24"/>
      <c r="BM1260" s="24"/>
      <c r="BN1260" s="24"/>
      <c r="BO1260" s="24"/>
      <c r="BP1260" s="24"/>
      <c r="BQ1260" s="126"/>
    </row>
    <row r="1261" spans="1:69" ht="16.8" customHeight="1" x14ac:dyDescent="0.35">
      <c r="A1261" s="15"/>
      <c r="B1261" s="15"/>
      <c r="C1261" s="64" t="s">
        <v>157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356</v>
      </c>
      <c r="L1261" s="16">
        <v>1045</v>
      </c>
      <c r="M1261" s="16" t="s">
        <v>23</v>
      </c>
      <c r="N1261">
        <v>0</v>
      </c>
      <c r="O1261" s="16" t="s">
        <v>23</v>
      </c>
      <c r="P1261" s="18" t="s">
        <v>23</v>
      </c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69781.380000000034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6"/>
    </row>
    <row r="1262" spans="1:69" ht="16.8" customHeight="1" x14ac:dyDescent="0.35">
      <c r="A1262" s="15"/>
      <c r="B1262" s="15"/>
      <c r="C1262" s="15" t="s">
        <v>104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383</v>
      </c>
      <c r="L1262" s="30">
        <v>294.5</v>
      </c>
      <c r="M1262" s="30" t="s">
        <v>23</v>
      </c>
      <c r="N1262">
        <v>0</v>
      </c>
      <c r="O1262" s="16" t="s">
        <v>23</v>
      </c>
      <c r="P1262" s="18" t="s">
        <v>23</v>
      </c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195</v>
      </c>
      <c r="X1262" s="18">
        <v>0</v>
      </c>
      <c r="Y1262" s="16"/>
      <c r="Z1262" s="18">
        <f t="shared" si="425"/>
        <v>69781.380000000034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6"/>
    </row>
    <row r="1263" spans="1:69" ht="16.8" customHeight="1" x14ac:dyDescent="0.35">
      <c r="A1263" s="15"/>
      <c r="B1263" s="15"/>
      <c r="C1263" s="47" t="s">
        <v>158</v>
      </c>
      <c r="D1263" s="16"/>
      <c r="E1263" s="16"/>
      <c r="F1263" s="1">
        <v>0</v>
      </c>
      <c r="G1263" s="16">
        <v>0</v>
      </c>
      <c r="H1263" s="16"/>
      <c r="I1263" s="4" t="s">
        <v>23</v>
      </c>
      <c r="J1263" s="14"/>
      <c r="K1263" s="148" t="s">
        <v>396</v>
      </c>
      <c r="L1263" s="67">
        <v>936</v>
      </c>
      <c r="M1263" s="16" t="s">
        <v>23</v>
      </c>
      <c r="N1263" s="16">
        <v>0</v>
      </c>
      <c r="O1263" s="16" t="s">
        <v>23</v>
      </c>
      <c r="P1263" s="18" t="s">
        <v>23</v>
      </c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69781.380000000034</v>
      </c>
      <c r="AA1263" s="15" t="s">
        <v>23</v>
      </c>
      <c r="AB1263" s="24"/>
      <c r="AC1263" s="64" t="s">
        <v>159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 t="s">
        <v>23</v>
      </c>
      <c r="AR1263" s="14"/>
      <c r="AS1263" s="18"/>
      <c r="AT1263" s="16">
        <v>0</v>
      </c>
      <c r="AU1263" s="18">
        <f t="shared" si="427"/>
        <v>0</v>
      </c>
      <c r="AV1263" s="15" t="s">
        <v>23</v>
      </c>
      <c r="AX1263" s="14"/>
      <c r="AY1263" s="18"/>
      <c r="AZ1263" s="16">
        <v>0</v>
      </c>
      <c r="BA1263" s="18">
        <f t="shared" si="428"/>
        <v>0</v>
      </c>
      <c r="BB1263" s="15" t="s">
        <v>23</v>
      </c>
      <c r="BD1263" s="14"/>
      <c r="BE1263" s="18"/>
      <c r="BF1263" s="16">
        <v>0</v>
      </c>
      <c r="BG1263" s="18">
        <f t="shared" si="429"/>
        <v>0</v>
      </c>
      <c r="BH1263" s="15" t="s">
        <v>23</v>
      </c>
      <c r="BJ1263" s="86"/>
      <c r="BK1263" s="86"/>
      <c r="BL1263" s="24"/>
      <c r="BM1263" s="24"/>
      <c r="BN1263" s="24"/>
      <c r="BO1263" s="24"/>
      <c r="BP1263" s="24"/>
      <c r="BQ1263" s="126"/>
    </row>
    <row r="1264" spans="1:69" ht="16.8" customHeight="1" x14ac:dyDescent="0.35">
      <c r="A1264" s="15"/>
      <c r="B1264" s="15"/>
      <c r="C1264" s="15" t="s">
        <v>108</v>
      </c>
      <c r="D1264" s="16"/>
      <c r="E1264" s="16"/>
      <c r="F1264" s="16"/>
      <c r="G1264" s="16">
        <v>0</v>
      </c>
      <c r="H1264" s="16"/>
      <c r="I1264" s="4" t="s">
        <v>23</v>
      </c>
      <c r="J1264" s="14"/>
      <c r="K1264" s="16" t="s">
        <v>397</v>
      </c>
      <c r="L1264" s="16">
        <v>795</v>
      </c>
      <c r="M1264" s="25" t="s">
        <v>23</v>
      </c>
      <c r="N1264" s="83">
        <v>0</v>
      </c>
      <c r="O1264" s="16" t="s">
        <v>23</v>
      </c>
      <c r="P1264" s="18" t="s">
        <v>23</v>
      </c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110</v>
      </c>
      <c r="W1264" s="14"/>
      <c r="X1264" s="18"/>
      <c r="Y1264" s="16">
        <v>0</v>
      </c>
      <c r="Z1264" s="18">
        <f t="shared" si="425"/>
        <v>69781.380000000034</v>
      </c>
      <c r="AA1264" s="15" t="s">
        <v>23</v>
      </c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 t="s">
        <v>23</v>
      </c>
      <c r="AR1264" s="14"/>
      <c r="AS1264" s="18">
        <v>0</v>
      </c>
      <c r="AT1264" s="16">
        <v>0</v>
      </c>
      <c r="AU1264" s="18">
        <f t="shared" si="427"/>
        <v>0</v>
      </c>
      <c r="AV1264" s="15" t="s">
        <v>23</v>
      </c>
      <c r="AX1264" s="14"/>
      <c r="AY1264" s="18">
        <v>0</v>
      </c>
      <c r="AZ1264" s="16">
        <v>0</v>
      </c>
      <c r="BA1264" s="18">
        <f t="shared" si="428"/>
        <v>0</v>
      </c>
      <c r="BB1264" s="15" t="s">
        <v>23</v>
      </c>
      <c r="BD1264" s="14"/>
      <c r="BE1264" s="18">
        <v>0</v>
      </c>
      <c r="BF1264" s="16">
        <v>0</v>
      </c>
      <c r="BG1264" s="18">
        <f t="shared" si="429"/>
        <v>0</v>
      </c>
      <c r="BH1264" s="15" t="s">
        <v>23</v>
      </c>
      <c r="BJ1264" s="86"/>
      <c r="BK1264" s="86"/>
      <c r="BL1264" s="24"/>
      <c r="BM1264" s="24"/>
      <c r="BN1264" s="24"/>
      <c r="BO1264" s="24"/>
      <c r="BP1264" s="24"/>
      <c r="BQ1264" s="126"/>
    </row>
    <row r="1265" spans="1:69" ht="16.8" customHeight="1" x14ac:dyDescent="0.35">
      <c r="A1265" s="15"/>
      <c r="B1265" s="15"/>
      <c r="C1265" s="15" t="s">
        <v>111</v>
      </c>
      <c r="D1265" s="16"/>
      <c r="E1265" s="16"/>
      <c r="F1265" s="16">
        <v>0</v>
      </c>
      <c r="G1265" s="16">
        <v>0</v>
      </c>
      <c r="H1265" s="16"/>
      <c r="I1265" s="4" t="s">
        <v>23</v>
      </c>
      <c r="J1265" s="14"/>
      <c r="K1265" s="50" t="s">
        <v>397</v>
      </c>
      <c r="L1265" s="25">
        <v>725</v>
      </c>
      <c r="M1265" s="16" t="s">
        <v>23</v>
      </c>
      <c r="N1265" s="93">
        <v>0</v>
      </c>
      <c r="O1265" s="16"/>
      <c r="P1265" s="18" t="s">
        <v>23</v>
      </c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69781.380000000034</v>
      </c>
      <c r="AA1265" s="15" t="s">
        <v>23</v>
      </c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 t="s">
        <v>23</v>
      </c>
      <c r="AR1265" s="14"/>
      <c r="AS1265" s="18">
        <v>0</v>
      </c>
      <c r="AT1265" s="16">
        <v>0</v>
      </c>
      <c r="AU1265" s="18">
        <f t="shared" si="427"/>
        <v>0</v>
      </c>
      <c r="AV1265" s="15" t="s">
        <v>23</v>
      </c>
      <c r="AX1265" s="14"/>
      <c r="AY1265" s="18">
        <v>0</v>
      </c>
      <c r="AZ1265" s="16">
        <v>0</v>
      </c>
      <c r="BA1265" s="18">
        <f t="shared" si="428"/>
        <v>0</v>
      </c>
      <c r="BB1265" s="15" t="s">
        <v>23</v>
      </c>
      <c r="BD1265" s="14"/>
      <c r="BE1265" s="18">
        <v>0</v>
      </c>
      <c r="BF1265" s="16">
        <v>0</v>
      </c>
      <c r="BG1265" s="18">
        <f t="shared" si="429"/>
        <v>0</v>
      </c>
      <c r="BH1265" s="15" t="s">
        <v>23</v>
      </c>
      <c r="BJ1265" s="86"/>
      <c r="BK1265" s="86"/>
      <c r="BL1265" s="24"/>
      <c r="BM1265" s="24"/>
      <c r="BN1265" s="24"/>
      <c r="BO1265" s="24"/>
      <c r="BP1265" s="24"/>
      <c r="BQ1265" s="126"/>
    </row>
    <row r="1266" spans="1:69" ht="16.8" customHeight="1" x14ac:dyDescent="0.35">
      <c r="A1266" s="15"/>
      <c r="B1266" s="15"/>
      <c r="C1266" s="15" t="s">
        <v>113</v>
      </c>
      <c r="D1266" s="16"/>
      <c r="E1266" s="16"/>
      <c r="F1266" s="16">
        <v>0</v>
      </c>
      <c r="G1266" s="16">
        <v>0</v>
      </c>
      <c r="H1266" s="16"/>
      <c r="I1266" s="4" t="s">
        <v>23</v>
      </c>
      <c r="J1266" s="14"/>
      <c r="K1266" s="16" t="s">
        <v>398</v>
      </c>
      <c r="L1266" s="16">
        <v>636.5</v>
      </c>
      <c r="M1266" s="16" t="s">
        <v>23</v>
      </c>
      <c r="N1266" s="16">
        <v>0</v>
      </c>
      <c r="O1266" s="16"/>
      <c r="P1266" s="18" t="s">
        <v>23</v>
      </c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69781.380000000034</v>
      </c>
      <c r="AA1266" s="15" t="s">
        <v>23</v>
      </c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 t="s">
        <v>23</v>
      </c>
      <c r="AR1266" s="14"/>
      <c r="AS1266" s="18">
        <v>0</v>
      </c>
      <c r="AT1266" s="16"/>
      <c r="AU1266" s="18">
        <f t="shared" si="427"/>
        <v>0</v>
      </c>
      <c r="AV1266" s="15" t="s">
        <v>23</v>
      </c>
      <c r="AX1266" s="14"/>
      <c r="AY1266" s="18">
        <v>0</v>
      </c>
      <c r="AZ1266" s="16"/>
      <c r="BA1266" s="18">
        <f t="shared" si="428"/>
        <v>0</v>
      </c>
      <c r="BB1266" s="15" t="s">
        <v>23</v>
      </c>
      <c r="BD1266" s="14"/>
      <c r="BE1266" s="18">
        <v>0</v>
      </c>
      <c r="BF1266" s="16"/>
      <c r="BG1266" s="18">
        <f t="shared" si="429"/>
        <v>0</v>
      </c>
      <c r="BH1266" s="15" t="s">
        <v>23</v>
      </c>
      <c r="BJ1266" s="86"/>
      <c r="BK1266" s="86"/>
      <c r="BL1266" s="24"/>
      <c r="BM1266" s="24"/>
      <c r="BN1266" s="24"/>
      <c r="BO1266" s="24"/>
      <c r="BP1266" s="24"/>
      <c r="BQ1266" s="126"/>
    </row>
    <row r="1267" spans="1:69" ht="16.8" customHeight="1" x14ac:dyDescent="0.35">
      <c r="A1267" s="15" t="s">
        <v>23</v>
      </c>
      <c r="B1267" s="15"/>
      <c r="C1267" s="15" t="s">
        <v>399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386</v>
      </c>
      <c r="L1267" s="16">
        <v>100</v>
      </c>
      <c r="M1267" s="16" t="s">
        <v>23</v>
      </c>
      <c r="N1267" s="16">
        <v>0</v>
      </c>
      <c r="O1267" s="16"/>
      <c r="P1267" s="18" t="s">
        <v>23</v>
      </c>
      <c r="Q1267" s="14"/>
      <c r="R1267" s="18">
        <v>0</v>
      </c>
      <c r="S1267" s="16">
        <v>0</v>
      </c>
      <c r="T1267" s="18">
        <f t="shared" si="424"/>
        <v>62456.949999999983</v>
      </c>
      <c r="U1267" s="15" t="s">
        <v>23</v>
      </c>
      <c r="W1267" s="14"/>
      <c r="X1267" s="18">
        <f>F1267</f>
        <v>515</v>
      </c>
      <c r="Y1267" s="16">
        <v>0</v>
      </c>
      <c r="Z1267" s="18">
        <f t="shared" si="425"/>
        <v>70296.380000000034</v>
      </c>
      <c r="AA1267" s="15" t="str">
        <f>C1267</f>
        <v>BONIFICO AGOS 25/1</v>
      </c>
      <c r="AB1267" s="24"/>
      <c r="AC1267" s="15" t="s">
        <v>23</v>
      </c>
      <c r="AD1267" s="25"/>
      <c r="AE1267" s="62" t="s">
        <v>23</v>
      </c>
      <c r="AF1267" s="63" t="s">
        <v>23</v>
      </c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 t="s">
        <v>23</v>
      </c>
      <c r="AR1267" s="14"/>
      <c r="AS1267" s="18">
        <v>0</v>
      </c>
      <c r="AT1267" s="16"/>
      <c r="AU1267" s="18">
        <f t="shared" si="427"/>
        <v>0</v>
      </c>
      <c r="AV1267" s="15" t="s">
        <v>23</v>
      </c>
      <c r="AX1267" s="14"/>
      <c r="AY1267" s="18">
        <v>0</v>
      </c>
      <c r="AZ1267" s="16"/>
      <c r="BA1267" s="18">
        <f t="shared" si="428"/>
        <v>0</v>
      </c>
      <c r="BB1267" s="15" t="s">
        <v>23</v>
      </c>
      <c r="BD1267" s="14"/>
      <c r="BE1267" s="18">
        <v>0</v>
      </c>
      <c r="BF1267" s="16"/>
      <c r="BG1267" s="18">
        <f t="shared" si="429"/>
        <v>0</v>
      </c>
      <c r="BH1267" s="15" t="s">
        <v>23</v>
      </c>
      <c r="BJ1267" s="86"/>
      <c r="BK1267" s="86"/>
      <c r="BL1267" s="24"/>
      <c r="BM1267" s="24"/>
      <c r="BN1267" s="24"/>
      <c r="BO1267" s="24"/>
      <c r="BP1267" s="24"/>
      <c r="BQ1267" s="126"/>
    </row>
    <row r="1268" spans="1:69" ht="16.8" customHeight="1" x14ac:dyDescent="0.35">
      <c r="A1268" s="15"/>
      <c r="B1268" s="15" t="s">
        <v>23</v>
      </c>
      <c r="C1268" s="15" t="s">
        <v>115</v>
      </c>
      <c r="D1268" s="16"/>
      <c r="E1268" s="16"/>
      <c r="F1268" s="16">
        <v>0</v>
      </c>
      <c r="G1268" s="16"/>
      <c r="H1268" s="16">
        <v>0</v>
      </c>
      <c r="I1268" s="4"/>
      <c r="J1268" s="14" t="s">
        <v>23</v>
      </c>
      <c r="K1268" s="16" t="s">
        <v>400</v>
      </c>
      <c r="L1268" s="16">
        <v>51</v>
      </c>
      <c r="M1268" s="16" t="s">
        <v>23</v>
      </c>
      <c r="N1268" s="16">
        <v>0</v>
      </c>
      <c r="O1268" s="16"/>
      <c r="P1268" s="18" t="s">
        <v>23</v>
      </c>
      <c r="Q1268" s="14"/>
      <c r="R1268" s="18">
        <v>0</v>
      </c>
      <c r="S1268" s="16">
        <v>0</v>
      </c>
      <c r="T1268" s="18">
        <f t="shared" si="424"/>
        <v>62456.949999999983</v>
      </c>
      <c r="U1268" s="15" t="s">
        <v>23</v>
      </c>
      <c r="W1268" s="14"/>
      <c r="X1268" s="18">
        <f>F1268</f>
        <v>0</v>
      </c>
      <c r="Y1268" s="16"/>
      <c r="Z1268" s="18">
        <f t="shared" si="425"/>
        <v>70296.380000000034</v>
      </c>
      <c r="AA1268" s="15" t="s">
        <v>23</v>
      </c>
      <c r="AB1268" s="24"/>
      <c r="AC1268" s="15" t="s">
        <v>23</v>
      </c>
      <c r="AD1268" s="25"/>
      <c r="AE1268" s="62" t="s">
        <v>23</v>
      </c>
      <c r="AF1268" s="63" t="s">
        <v>23</v>
      </c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 t="s">
        <v>23</v>
      </c>
      <c r="AR1268" s="14"/>
      <c r="AS1268" s="18">
        <v>0</v>
      </c>
      <c r="AT1268" s="16"/>
      <c r="AU1268" s="18">
        <f t="shared" si="427"/>
        <v>0</v>
      </c>
      <c r="AV1268" s="15" t="s">
        <v>23</v>
      </c>
      <c r="AX1268" s="14"/>
      <c r="AY1268" s="18">
        <v>0</v>
      </c>
      <c r="AZ1268" s="16"/>
      <c r="BA1268" s="18">
        <f t="shared" si="428"/>
        <v>0</v>
      </c>
      <c r="BB1268" s="15" t="s">
        <v>23</v>
      </c>
      <c r="BD1268" s="14"/>
      <c r="BE1268" s="18">
        <v>0</v>
      </c>
      <c r="BF1268" s="16"/>
      <c r="BG1268" s="18">
        <f t="shared" si="429"/>
        <v>0</v>
      </c>
      <c r="BH1268" s="15" t="s">
        <v>23</v>
      </c>
      <c r="BJ1268" s="86"/>
      <c r="BK1268" s="86"/>
      <c r="BL1268" s="24"/>
      <c r="BM1268" s="24"/>
      <c r="BN1268" s="24"/>
      <c r="BO1268" s="24"/>
      <c r="BP1268" s="24"/>
      <c r="BQ1268" s="126"/>
    </row>
    <row r="1269" spans="1:69" ht="16.8" customHeight="1" x14ac:dyDescent="0.35">
      <c r="A1269" s="15" t="s">
        <v>23</v>
      </c>
      <c r="B1269" s="15"/>
      <c r="C1269" s="15" t="s">
        <v>115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401</v>
      </c>
      <c r="L1269" s="67">
        <v>40</v>
      </c>
      <c r="M1269" s="44" t="s">
        <v>23</v>
      </c>
      <c r="N1269" s="16">
        <v>0</v>
      </c>
      <c r="O1269" s="16"/>
      <c r="P1269" s="18" t="s">
        <v>23</v>
      </c>
      <c r="Q1269" s="14"/>
      <c r="R1269" s="18">
        <v>0</v>
      </c>
      <c r="S1269" s="16">
        <v>0</v>
      </c>
      <c r="T1269" s="18">
        <f t="shared" si="424"/>
        <v>62456.949999999983</v>
      </c>
      <c r="U1269" s="15" t="s">
        <v>23</v>
      </c>
      <c r="W1269" s="14"/>
      <c r="X1269" s="18">
        <f>F1269</f>
        <v>0</v>
      </c>
      <c r="Y1269" s="16"/>
      <c r="Z1269" s="18">
        <f t="shared" si="425"/>
        <v>70296.380000000034</v>
      </c>
      <c r="AA1269" s="15" t="s">
        <v>23</v>
      </c>
      <c r="AB1269" s="24"/>
      <c r="AC1269" s="15" t="s">
        <v>23</v>
      </c>
      <c r="AD1269" s="25"/>
      <c r="AE1269" s="62" t="s">
        <v>23</v>
      </c>
      <c r="AF1269" s="63" t="s">
        <v>23</v>
      </c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 t="s">
        <v>23</v>
      </c>
      <c r="AR1269" s="14"/>
      <c r="AS1269" s="18">
        <v>0</v>
      </c>
      <c r="AT1269" s="16"/>
      <c r="AU1269" s="18">
        <f t="shared" si="427"/>
        <v>0</v>
      </c>
      <c r="AV1269" s="15" t="s">
        <v>23</v>
      </c>
      <c r="AX1269" s="14"/>
      <c r="AY1269" s="18">
        <v>0</v>
      </c>
      <c r="AZ1269" s="16"/>
      <c r="BA1269" s="18">
        <f t="shared" si="428"/>
        <v>0</v>
      </c>
      <c r="BB1269" s="15" t="s">
        <v>23</v>
      </c>
      <c r="BD1269" s="14"/>
      <c r="BE1269" s="18">
        <v>0</v>
      </c>
      <c r="BF1269" s="16"/>
      <c r="BG1269" s="18">
        <f t="shared" si="429"/>
        <v>0</v>
      </c>
      <c r="BH1269" s="15" t="s">
        <v>23</v>
      </c>
      <c r="BJ1269" s="86"/>
      <c r="BK1269" s="86"/>
      <c r="BL1269" s="24"/>
      <c r="BM1269" s="24"/>
      <c r="BN1269" s="24"/>
      <c r="BO1269" s="24"/>
      <c r="BP1269" s="24"/>
      <c r="BQ1269" s="126"/>
    </row>
    <row r="1270" spans="1:69" ht="16.8" customHeight="1" x14ac:dyDescent="0.35">
      <c r="A1270" s="15"/>
      <c r="B1270" s="15"/>
      <c r="C1270" s="15" t="s">
        <v>115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69</v>
      </c>
      <c r="L1270" s="51">
        <f>AI1279</f>
        <v>0</v>
      </c>
      <c r="M1270" s="16" t="s">
        <v>23</v>
      </c>
      <c r="N1270" s="16">
        <v>0</v>
      </c>
      <c r="O1270" s="16"/>
      <c r="P1270" s="18" t="s">
        <v>23</v>
      </c>
      <c r="Q1270" s="14"/>
      <c r="R1270" s="18">
        <v>0</v>
      </c>
      <c r="S1270" s="16">
        <v>0</v>
      </c>
      <c r="T1270" s="18">
        <f t="shared" si="424"/>
        <v>62456.949999999983</v>
      </c>
      <c r="U1270" s="15" t="s">
        <v>23</v>
      </c>
      <c r="W1270" s="14"/>
      <c r="X1270" s="18">
        <f>F1270</f>
        <v>0</v>
      </c>
      <c r="Y1270" s="16">
        <v>0</v>
      </c>
      <c r="Z1270" s="18">
        <f t="shared" si="425"/>
        <v>70296.380000000034</v>
      </c>
      <c r="AA1270" s="15" t="str">
        <f>C1270</f>
        <v>VERSAMENTO</v>
      </c>
      <c r="AB1270" s="24"/>
      <c r="AC1270" s="15" t="s">
        <v>23</v>
      </c>
      <c r="AD1270" s="25"/>
      <c r="AE1270" s="62" t="s">
        <v>23</v>
      </c>
      <c r="AF1270" s="63" t="s">
        <v>23</v>
      </c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 t="s">
        <v>23</v>
      </c>
      <c r="AR1270" s="14"/>
      <c r="AS1270" s="18">
        <v>0</v>
      </c>
      <c r="AT1270" s="16"/>
      <c r="AU1270" s="18">
        <f t="shared" si="427"/>
        <v>0</v>
      </c>
      <c r="AV1270" s="15" t="s">
        <v>23</v>
      </c>
      <c r="AX1270" s="14"/>
      <c r="AY1270" s="18">
        <v>0</v>
      </c>
      <c r="AZ1270" s="16"/>
      <c r="BA1270" s="18">
        <f t="shared" si="428"/>
        <v>0</v>
      </c>
      <c r="BB1270" s="15" t="s">
        <v>23</v>
      </c>
      <c r="BD1270" s="14"/>
      <c r="BE1270" s="18">
        <v>0</v>
      </c>
      <c r="BF1270" s="16"/>
      <c r="BG1270" s="18">
        <f t="shared" si="429"/>
        <v>0</v>
      </c>
      <c r="BH1270" s="15" t="s">
        <v>23</v>
      </c>
      <c r="BJ1270" s="86"/>
      <c r="BK1270" s="86"/>
      <c r="BL1270" s="24"/>
      <c r="BM1270" s="24"/>
      <c r="BN1270" s="24"/>
      <c r="BO1270" s="24"/>
      <c r="BP1270" s="24"/>
      <c r="BQ1270" s="126"/>
    </row>
    <row r="1271" spans="1:69" ht="16.8" customHeight="1" x14ac:dyDescent="0.35">
      <c r="A1271" s="15"/>
      <c r="B1271" s="15"/>
      <c r="C1271" s="68" t="s">
        <v>115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119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 t="s">
        <v>23</v>
      </c>
      <c r="W1271" s="14"/>
      <c r="X1271" s="18">
        <v>0</v>
      </c>
      <c r="Y1271" s="16"/>
      <c r="Z1271" s="18">
        <f t="shared" si="425"/>
        <v>70296.380000000034</v>
      </c>
      <c r="AA1271" s="15" t="str">
        <f>C1271</f>
        <v>VERSAMENTO</v>
      </c>
      <c r="AB1271" s="24"/>
      <c r="AC1271" s="15" t="s">
        <v>23</v>
      </c>
      <c r="AD1271" s="25"/>
      <c r="AE1271" s="62" t="s">
        <v>23</v>
      </c>
      <c r="AF1271" s="63" t="s">
        <v>23</v>
      </c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 t="s">
        <v>23</v>
      </c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 t="s">
        <v>23</v>
      </c>
      <c r="BD1271" s="14"/>
      <c r="BE1271" s="18">
        <v>0</v>
      </c>
      <c r="BF1271" s="16"/>
      <c r="BG1271" s="18">
        <f t="shared" si="429"/>
        <v>0</v>
      </c>
      <c r="BH1271" s="15" t="s">
        <v>23</v>
      </c>
      <c r="BJ1271" s="86"/>
      <c r="BK1271" s="86"/>
      <c r="BL1271" s="24"/>
      <c r="BM1271" s="24"/>
      <c r="BN1271" s="24"/>
      <c r="BO1271" s="24"/>
      <c r="BP1271" s="24"/>
      <c r="BQ1271" s="126"/>
    </row>
    <row r="1272" spans="1:69" ht="16.8" customHeight="1" x14ac:dyDescent="0.35">
      <c r="A1272" s="15"/>
      <c r="B1272" s="15"/>
      <c r="C1272" s="15" t="s">
        <v>178</v>
      </c>
      <c r="D1272" s="16"/>
      <c r="E1272" s="16"/>
      <c r="F1272" s="16">
        <f>'BONIFICI GENERALI '!B986+'BONIFICI CATTOLICA'!B986+UCA!B102+'BONIFICI TUTELA'!B570</f>
        <v>2764.9500000000003</v>
      </c>
      <c r="G1272" s="85">
        <f>F1262</f>
        <v>0</v>
      </c>
      <c r="H1272" s="16"/>
      <c r="I1272" s="4"/>
      <c r="J1272" s="14"/>
      <c r="K1272" s="17" t="s">
        <v>94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 t="s">
        <v>23</v>
      </c>
      <c r="W1272" s="14"/>
      <c r="X1272" s="18">
        <f>F1272</f>
        <v>2764.9500000000003</v>
      </c>
      <c r="Y1272" s="16">
        <f>G1272</f>
        <v>0</v>
      </c>
      <c r="Z1272" s="18">
        <f t="shared" si="425"/>
        <v>73061.330000000031</v>
      </c>
      <c r="AA1272" s="15" t="str">
        <f>C1272</f>
        <v>BONIFICI</v>
      </c>
      <c r="AB1272" s="24"/>
      <c r="AC1272" s="15" t="s">
        <v>23</v>
      </c>
      <c r="AD1272" s="25"/>
      <c r="AE1272" s="62" t="s">
        <v>23</v>
      </c>
      <c r="AF1272" s="63" t="s">
        <v>23</v>
      </c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 t="s">
        <v>23</v>
      </c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 t="s">
        <v>23</v>
      </c>
      <c r="BD1272" s="14"/>
      <c r="BE1272" s="18">
        <v>0</v>
      </c>
      <c r="BF1272" s="16"/>
      <c r="BG1272" s="18">
        <f t="shared" si="429"/>
        <v>0</v>
      </c>
      <c r="BH1272" s="15" t="s">
        <v>23</v>
      </c>
      <c r="BJ1272" s="86"/>
      <c r="BK1272" s="86"/>
      <c r="BL1272" s="24"/>
      <c r="BM1272" s="24"/>
      <c r="BN1272" s="24"/>
      <c r="BO1272" s="24"/>
      <c r="BP1272" s="24"/>
      <c r="BQ1272" s="126"/>
    </row>
    <row r="1273" spans="1:69" ht="16.8" customHeight="1" x14ac:dyDescent="0.35">
      <c r="A1273" s="15"/>
      <c r="B1273" s="15"/>
      <c r="C1273" s="47" t="s">
        <v>120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 t="s">
        <v>23</v>
      </c>
      <c r="N1273" s="3" t="s">
        <v>23</v>
      </c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73061.330000000031</v>
      </c>
      <c r="AA1273" s="15" t="str">
        <f>C1273</f>
        <v>PREL .PROVVIGIONI MATURATE</v>
      </c>
      <c r="AB1273" s="24"/>
      <c r="AC1273" s="15" t="s">
        <v>166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 t="s">
        <v>23</v>
      </c>
      <c r="AR1273" s="14"/>
      <c r="AS1273" s="18"/>
      <c r="AT1273" s="25">
        <v>0</v>
      </c>
      <c r="AU1273" s="18">
        <f t="shared" si="427"/>
        <v>0</v>
      </c>
      <c r="AV1273" s="15" t="s">
        <v>23</v>
      </c>
      <c r="AX1273" s="14"/>
      <c r="AY1273" s="18"/>
      <c r="AZ1273" s="25">
        <v>0</v>
      </c>
      <c r="BA1273" s="18">
        <f t="shared" si="428"/>
        <v>0</v>
      </c>
      <c r="BB1273" s="15" t="s">
        <v>23</v>
      </c>
      <c r="BD1273" s="14"/>
      <c r="BE1273" s="18"/>
      <c r="BF1273" s="25">
        <v>0</v>
      </c>
      <c r="BG1273" s="18">
        <f t="shared" si="429"/>
        <v>0</v>
      </c>
      <c r="BH1273" s="15" t="s">
        <v>23</v>
      </c>
      <c r="BJ1273" s="86"/>
      <c r="BK1273" s="86"/>
      <c r="BL1273" s="24"/>
      <c r="BM1273" s="24"/>
      <c r="BN1273" s="24"/>
      <c r="BO1273" s="24"/>
      <c r="BP1273" s="24"/>
      <c r="BQ1273" s="126"/>
    </row>
    <row r="1274" spans="1:69" ht="16.8" customHeight="1" x14ac:dyDescent="0.35">
      <c r="A1274" s="15"/>
      <c r="B1274" s="15"/>
      <c r="C1274" s="15" t="s">
        <v>121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 t="s">
        <v>23</v>
      </c>
      <c r="N1274" s="16" t="s">
        <v>23</v>
      </c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73061.330000000031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6"/>
    </row>
    <row r="1275" spans="1:69" ht="16.8" customHeight="1" x14ac:dyDescent="0.35">
      <c r="A1275" s="15" t="s">
        <v>23</v>
      </c>
      <c r="B1275" s="15"/>
      <c r="C1275" s="15" t="s">
        <v>122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73061.330000000031</v>
      </c>
      <c r="AA1275" s="15" t="s">
        <v>23</v>
      </c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 t="s">
        <v>23</v>
      </c>
      <c r="AR1275" s="14"/>
      <c r="AS1275" s="18"/>
      <c r="AT1275" s="16">
        <v>0</v>
      </c>
      <c r="AU1275" s="18">
        <f t="shared" si="427"/>
        <v>0</v>
      </c>
      <c r="AV1275" s="15" t="s">
        <v>23</v>
      </c>
      <c r="AX1275" s="14"/>
      <c r="AY1275" s="18"/>
      <c r="AZ1275" s="16">
        <v>0</v>
      </c>
      <c r="BA1275" s="18">
        <f t="shared" si="428"/>
        <v>0</v>
      </c>
      <c r="BB1275" s="15" t="s">
        <v>23</v>
      </c>
      <c r="BD1275" s="14"/>
      <c r="BE1275" s="18"/>
      <c r="BF1275" s="16">
        <v>0</v>
      </c>
      <c r="BG1275" s="18">
        <f t="shared" si="429"/>
        <v>0</v>
      </c>
      <c r="BH1275" s="15" t="s">
        <v>23</v>
      </c>
      <c r="BJ1275" s="86"/>
      <c r="BK1275" s="86"/>
      <c r="BL1275" s="24"/>
      <c r="BM1275" s="24"/>
      <c r="BN1275" s="24"/>
      <c r="BO1275" s="24"/>
      <c r="BP1275" s="24"/>
      <c r="BQ1275" s="126"/>
    </row>
    <row r="1276" spans="1:69" ht="16.8" customHeight="1" x14ac:dyDescent="0.35">
      <c r="A1276" s="15"/>
      <c r="B1276" s="15"/>
      <c r="C1276" s="15" t="s">
        <v>23</v>
      </c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123</v>
      </c>
      <c r="L1276" s="3">
        <f>SUM(L1256:L1270)+N1255+L1272+L1273</f>
        <v>165403.87000000002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 t="s">
        <v>23</v>
      </c>
      <c r="W1276" s="14"/>
      <c r="X1276" s="18">
        <v>0</v>
      </c>
      <c r="Y1276" s="16">
        <v>0</v>
      </c>
      <c r="Z1276" s="18">
        <f t="shared" si="425"/>
        <v>73061.330000000031</v>
      </c>
      <c r="AA1276" s="15" t="s">
        <v>23</v>
      </c>
      <c r="AB1276" s="24"/>
      <c r="AC1276" s="15" t="str">
        <f>C1276</f>
        <v/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119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 t="s">
        <v>23</v>
      </c>
      <c r="AR1276" s="14"/>
      <c r="AS1276" s="18"/>
      <c r="AT1276" s="16">
        <v>0</v>
      </c>
      <c r="AU1276" s="18">
        <f t="shared" si="427"/>
        <v>0</v>
      </c>
      <c r="AV1276" s="16" t="s">
        <v>23</v>
      </c>
      <c r="AX1276" s="14"/>
      <c r="AY1276" s="18"/>
      <c r="AZ1276" s="16">
        <v>0</v>
      </c>
      <c r="BA1276" s="18">
        <f t="shared" si="428"/>
        <v>0</v>
      </c>
      <c r="BB1276" s="15" t="s">
        <v>23</v>
      </c>
      <c r="BD1276" s="14"/>
      <c r="BE1276" s="18"/>
      <c r="BF1276" s="16">
        <v>0</v>
      </c>
      <c r="BG1276" s="18">
        <f t="shared" si="429"/>
        <v>0</v>
      </c>
      <c r="BH1276" s="15" t="s">
        <v>23</v>
      </c>
      <c r="BJ1276" s="86"/>
      <c r="BK1276" s="86"/>
      <c r="BL1276" s="24"/>
      <c r="BM1276" s="24"/>
      <c r="BN1276" s="24"/>
      <c r="BO1276" s="24"/>
      <c r="BP1276" s="24"/>
      <c r="BQ1276" s="126"/>
    </row>
    <row r="1277" spans="1:69" ht="16.8" customHeight="1" x14ac:dyDescent="0.35">
      <c r="A1277" s="15"/>
      <c r="B1277" s="15"/>
      <c r="C1277" s="64" t="s">
        <v>391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 t="s">
        <v>23</v>
      </c>
      <c r="K1277" s="6" t="s">
        <v>124</v>
      </c>
      <c r="L1277" s="3">
        <f>L1276-M1276</f>
        <v>87304.73000000001</v>
      </c>
      <c r="M1277" s="16"/>
      <c r="N1277" s="16"/>
      <c r="O1277" s="16" t="s">
        <v>23</v>
      </c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9">
        <f>G1277</f>
        <v>39.5</v>
      </c>
      <c r="Z1277" s="150">
        <f t="shared" si="425"/>
        <v>73021.830000000031</v>
      </c>
      <c r="AA1277" s="151" t="str">
        <f>C1277</f>
        <v>RIMBORSO VISMARA</v>
      </c>
      <c r="AB1277" s="24"/>
      <c r="AC1277" s="71" t="s">
        <v>199</v>
      </c>
      <c r="AD1277" s="65"/>
      <c r="AE1277" s="65">
        <v>0</v>
      </c>
      <c r="AF1277" s="63">
        <f>SUM(AF1229:AF1276)</f>
        <v>56271.47</v>
      </c>
      <c r="AG1277" s="25"/>
      <c r="AH1277" s="24" t="s">
        <v>125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 t="s">
        <v>23</v>
      </c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6"/>
    </row>
    <row r="1278" spans="1:69" ht="16.8" customHeight="1" x14ac:dyDescent="0.35">
      <c r="A1278" s="15"/>
      <c r="B1278" s="15"/>
      <c r="C1278" s="64" t="s">
        <v>152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36</v>
      </c>
      <c r="L1278" s="55">
        <f>D1279+E1279+A1279+B1279+B1226</f>
        <v>87304.73</v>
      </c>
      <c r="M1278" s="16"/>
      <c r="N1278" s="16"/>
      <c r="O1278" s="56" t="s">
        <v>23</v>
      </c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73021.830000000031</v>
      </c>
      <c r="AA1278" s="15" t="s">
        <v>23</v>
      </c>
      <c r="AB1278" s="24"/>
      <c r="AC1278" s="71" t="s">
        <v>170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6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127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128</v>
      </c>
      <c r="L1279" s="3">
        <f>L1277-L1278</f>
        <v>0</v>
      </c>
      <c r="M1279" s="27" t="s">
        <v>171</v>
      </c>
      <c r="N1279" s="27">
        <f>O1279-L1278</f>
        <v>2281.1000000000349</v>
      </c>
      <c r="O1279" s="44">
        <f>Z1279+AU1279+N1255+SUM(L1258:L1269)+SUM(N1259:N1269)+L1273-D1225-D1228-D1224+E1226</f>
        <v>89585.830000000031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73021.830000000031</v>
      </c>
      <c r="AA1279" s="57"/>
      <c r="AB1279" s="60"/>
      <c r="AC1279" s="60" t="s">
        <v>129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172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200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0" spans="1:69" ht="16.8" customHeight="1" x14ac:dyDescent="0.25">
      <c r="C1280" s="7" t="s">
        <v>23</v>
      </c>
    </row>
    <row r="1282" spans="1:69" ht="16.8" customHeight="1" x14ac:dyDescent="0.35">
      <c r="A1282" s="2"/>
      <c r="B1282" s="2" t="s">
        <v>23</v>
      </c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4" t="s">
        <v>25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V1282" s="7" t="s">
        <v>23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130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173</v>
      </c>
      <c r="BK1282" s="21" t="s">
        <v>0</v>
      </c>
      <c r="BL1282" s="8" t="s">
        <v>35</v>
      </c>
      <c r="BM1282" s="8" t="s">
        <v>0</v>
      </c>
      <c r="BN1282" s="8" t="s">
        <v>41</v>
      </c>
      <c r="BO1282" s="8" t="s">
        <v>174</v>
      </c>
      <c r="BP1282" s="8" t="s">
        <v>0</v>
      </c>
      <c r="BQ1282" s="9" t="s">
        <v>175</v>
      </c>
    </row>
    <row r="1283" spans="1:69" ht="16.8" customHeight="1" x14ac:dyDescent="0.35">
      <c r="A1283" s="14">
        <v>45321</v>
      </c>
      <c r="B1283" s="15" t="s">
        <v>176</v>
      </c>
      <c r="C1283" s="15" t="s">
        <v>177</v>
      </c>
      <c r="D1283" s="16">
        <v>3265.46</v>
      </c>
      <c r="E1283" s="16">
        <v>223.9</v>
      </c>
      <c r="F1283" s="16"/>
      <c r="G1283" s="16"/>
      <c r="H1283" s="105"/>
      <c r="I1283" s="4"/>
      <c r="J1283" s="14">
        <f>A1283</f>
        <v>45321</v>
      </c>
      <c r="K1283" s="17" t="s">
        <v>25</v>
      </c>
      <c r="L1283" s="16">
        <f>D1286+D1289+D1287+D1290</f>
        <v>2432.83</v>
      </c>
      <c r="M1283" s="16"/>
      <c r="N1283" s="82">
        <f>L1283+L1284-M1284</f>
        <v>2432.83</v>
      </c>
      <c r="O1283" s="80" t="e">
        <f>D1286+D1289+D1287-E1287-E1286+O1222</f>
        <v>#VALUE!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73021.830000000031</v>
      </c>
      <c r="AA1283" s="15"/>
      <c r="AB1283" s="19">
        <f>A1283</f>
        <v>45321</v>
      </c>
      <c r="AC1283" s="12" t="s">
        <v>26</v>
      </c>
      <c r="AD1283" s="11">
        <f>N1283</f>
        <v>2432.83</v>
      </c>
      <c r="AE1283" s="11"/>
      <c r="AF1283" s="20"/>
      <c r="AG1283" s="20"/>
      <c r="AH1283" s="21" t="s">
        <v>27</v>
      </c>
      <c r="AI1283" s="22" t="s">
        <v>28</v>
      </c>
      <c r="AJ1283" s="23" t="s">
        <v>29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178</v>
      </c>
      <c r="BM1283" s="88">
        <f>BK1283</f>
        <v>45321</v>
      </c>
      <c r="BN1283" s="24" t="s">
        <v>178</v>
      </c>
      <c r="BO1283" s="24"/>
      <c r="BP1283" s="88">
        <f>BK1283</f>
        <v>45321</v>
      </c>
      <c r="BQ1283" s="126"/>
    </row>
    <row r="1284" spans="1:69" ht="16.8" customHeight="1" x14ac:dyDescent="0.35">
      <c r="A1284" s="15"/>
      <c r="B1284" s="15"/>
      <c r="C1284" s="15" t="s">
        <v>179</v>
      </c>
      <c r="D1284" s="16">
        <v>0</v>
      </c>
      <c r="E1284" s="16"/>
      <c r="F1284" s="16"/>
      <c r="G1284" s="16"/>
      <c r="H1284" s="105" t="s">
        <v>35</v>
      </c>
      <c r="I1284" s="4"/>
      <c r="J1284" s="14"/>
      <c r="K1284" s="17" t="s">
        <v>31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73021.830000000031</v>
      </c>
      <c r="AA1284" s="15"/>
      <c r="AB1284" s="24"/>
      <c r="AC1284" s="24" t="s">
        <v>32</v>
      </c>
      <c r="AD1284" s="25"/>
      <c r="AE1284" s="25"/>
      <c r="AF1284" s="25"/>
      <c r="AG1284" s="25"/>
      <c r="AH1284" s="12" t="s">
        <v>33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 t="s">
        <v>23</v>
      </c>
      <c r="BL1284" s="24">
        <v>0</v>
      </c>
      <c r="BM1284" s="91" t="s">
        <v>23</v>
      </c>
      <c r="BN1284" s="24">
        <v>0</v>
      </c>
      <c r="BO1284" s="24">
        <v>0</v>
      </c>
      <c r="BP1284" s="91" t="s">
        <v>23</v>
      </c>
      <c r="BQ1284" s="126"/>
    </row>
    <row r="1285" spans="1:69" ht="16.8" customHeight="1" x14ac:dyDescent="0.35">
      <c r="A1285" s="15"/>
      <c r="B1285" s="15"/>
      <c r="C1285" s="15" t="s">
        <v>180</v>
      </c>
      <c r="D1285" s="16">
        <v>10807.48</v>
      </c>
      <c r="E1285" s="16">
        <v>0</v>
      </c>
      <c r="F1285" s="16" t="s">
        <v>23</v>
      </c>
      <c r="G1285" s="16"/>
      <c r="H1285" s="105">
        <f>D1286+H1224</f>
        <v>4355.68</v>
      </c>
      <c r="I1285" s="4"/>
      <c r="J1285" s="14"/>
      <c r="K1285" s="17" t="s">
        <v>36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73021.830000000031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 t="s">
        <v>23</v>
      </c>
      <c r="BL1285" s="24">
        <v>0</v>
      </c>
      <c r="BM1285" s="91" t="s">
        <v>23</v>
      </c>
      <c r="BN1285" s="24">
        <v>0</v>
      </c>
      <c r="BO1285" s="24">
        <v>0</v>
      </c>
      <c r="BP1285" s="91" t="s">
        <v>23</v>
      </c>
      <c r="BQ1285" s="126"/>
    </row>
    <row r="1286" spans="1:69" ht="16.8" customHeight="1" x14ac:dyDescent="0.35">
      <c r="A1286" s="15"/>
      <c r="B1286" s="15">
        <v>0</v>
      </c>
      <c r="C1286" s="15" t="s">
        <v>181</v>
      </c>
      <c r="D1286" s="16">
        <v>564.14</v>
      </c>
      <c r="E1286" s="16"/>
      <c r="F1286" s="16"/>
      <c r="G1286" s="16" t="s">
        <v>23</v>
      </c>
      <c r="H1286" s="105" t="s">
        <v>41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73021.830000000031</v>
      </c>
      <c r="AA1286" s="15"/>
      <c r="AB1286" s="24"/>
      <c r="AC1286" s="24"/>
      <c r="AD1286" s="25"/>
      <c r="AE1286" s="25"/>
      <c r="AF1286" s="25"/>
      <c r="AG1286" s="25"/>
      <c r="AH1286" s="17" t="s">
        <v>23</v>
      </c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 t="s">
        <v>23</v>
      </c>
      <c r="BL1286" s="24">
        <v>0</v>
      </c>
      <c r="BM1286" s="91" t="s">
        <v>23</v>
      </c>
      <c r="BN1286" s="24">
        <v>0</v>
      </c>
      <c r="BO1286" s="24">
        <v>0</v>
      </c>
      <c r="BP1286" s="91" t="s">
        <v>23</v>
      </c>
      <c r="BQ1286" s="126"/>
    </row>
    <row r="1287" spans="1:69" ht="16.8" customHeight="1" x14ac:dyDescent="0.35">
      <c r="A1287" s="15" t="s">
        <v>402</v>
      </c>
      <c r="B1287" s="16">
        <f>B1286+B1226</f>
        <v>3321.27</v>
      </c>
      <c r="C1287" s="15" t="s">
        <v>182</v>
      </c>
      <c r="D1287" s="16">
        <v>1736.22</v>
      </c>
      <c r="E1287" s="16">
        <v>0</v>
      </c>
      <c r="F1287" s="16"/>
      <c r="G1287" s="16" t="s">
        <v>23</v>
      </c>
      <c r="H1287" s="105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73021.830000000031</v>
      </c>
      <c r="AA1287" s="15"/>
      <c r="AB1287" s="24"/>
      <c r="AC1287" s="17" t="s">
        <v>23</v>
      </c>
      <c r="AD1287" s="25"/>
      <c r="AE1287" s="25" t="s">
        <v>23</v>
      </c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 t="s">
        <v>23</v>
      </c>
      <c r="BL1287" s="24">
        <v>0</v>
      </c>
      <c r="BM1287" s="91" t="s">
        <v>23</v>
      </c>
      <c r="BN1287" s="24">
        <v>0</v>
      </c>
      <c r="BO1287" s="24"/>
      <c r="BP1287" s="24"/>
      <c r="BQ1287" s="126"/>
    </row>
    <row r="1288" spans="1:69" ht="16.8" customHeight="1" x14ac:dyDescent="0.35">
      <c r="A1288" s="15" t="s">
        <v>372</v>
      </c>
      <c r="B1288" s="15"/>
      <c r="C1288" s="15" t="s">
        <v>183</v>
      </c>
      <c r="D1288" s="16">
        <v>511</v>
      </c>
      <c r="E1288" s="16">
        <v>0</v>
      </c>
      <c r="F1288" s="16"/>
      <c r="G1288" s="16" t="s">
        <v>23</v>
      </c>
      <c r="H1288" s="105" t="s">
        <v>45</v>
      </c>
      <c r="I1288" s="77" t="s">
        <v>184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73021.830000000031</v>
      </c>
      <c r="AA1288" s="15"/>
      <c r="AB1288" s="24"/>
      <c r="AC1288" s="17" t="s">
        <v>23</v>
      </c>
      <c r="AD1288" s="25"/>
      <c r="AE1288" s="25" t="s">
        <v>23</v>
      </c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 t="s">
        <v>23</v>
      </c>
      <c r="BL1288" s="24">
        <v>0</v>
      </c>
      <c r="BM1288" s="91" t="s">
        <v>23</v>
      </c>
      <c r="BN1288" s="24">
        <v>0</v>
      </c>
      <c r="BO1288" s="24"/>
      <c r="BP1288" s="24"/>
      <c r="BQ1288" s="126"/>
    </row>
    <row r="1289" spans="1:69" ht="16.8" customHeight="1" x14ac:dyDescent="0.35">
      <c r="A1289" s="15"/>
      <c r="B1289" s="15" t="s">
        <v>43</v>
      </c>
      <c r="C1289" s="15" t="s">
        <v>185</v>
      </c>
      <c r="D1289" s="16">
        <v>0</v>
      </c>
      <c r="E1289" s="16"/>
      <c r="F1289" s="16"/>
      <c r="G1289" s="16"/>
      <c r="H1289" s="105">
        <f>D1289+H1228</f>
        <v>143.85999999999999</v>
      </c>
      <c r="I1289" s="78">
        <f>D1286+D1287-E1287+D1289</f>
        <v>2300.36</v>
      </c>
      <c r="J1289" s="14"/>
      <c r="K1289" s="15" t="s">
        <v>46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73021.830000000031</v>
      </c>
      <c r="AA1289" s="15"/>
      <c r="AB1289" s="24"/>
      <c r="AC1289" s="17" t="s">
        <v>23</v>
      </c>
      <c r="AD1289" s="25"/>
      <c r="AE1289" s="25" t="s">
        <v>23</v>
      </c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 t="s">
        <v>23</v>
      </c>
      <c r="BL1289" s="24">
        <v>0</v>
      </c>
      <c r="BM1289" s="91" t="s">
        <v>23</v>
      </c>
      <c r="BN1289" s="24">
        <v>0</v>
      </c>
      <c r="BO1289" s="24"/>
      <c r="BP1289" s="24"/>
      <c r="BQ1289" s="126"/>
    </row>
    <row r="1290" spans="1:69" ht="16.8" customHeight="1" x14ac:dyDescent="0.35">
      <c r="A1290" s="15"/>
      <c r="B1290" s="15"/>
      <c r="C1290" s="15" t="s">
        <v>186</v>
      </c>
      <c r="D1290" s="16">
        <v>132.47</v>
      </c>
      <c r="E1290" s="16"/>
      <c r="F1290" s="16"/>
      <c r="G1290" s="16">
        <v>0</v>
      </c>
      <c r="H1290" s="105" t="s">
        <v>50</v>
      </c>
      <c r="I1290" s="4"/>
      <c r="J1290" s="14"/>
      <c r="K1290" s="15" t="s">
        <v>48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73021.830000000031</v>
      </c>
      <c r="AA1290" s="15" t="s">
        <v>23</v>
      </c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 t="s">
        <v>23</v>
      </c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 t="s">
        <v>23</v>
      </c>
      <c r="AR1290" s="14"/>
      <c r="AS1290" s="18"/>
      <c r="AT1290" s="16">
        <v>0</v>
      </c>
      <c r="AU1290" s="18">
        <f t="shared" si="433"/>
        <v>0</v>
      </c>
      <c r="AV1290" s="15" t="s">
        <v>23</v>
      </c>
      <c r="AX1290" s="14"/>
      <c r="AY1290" s="18"/>
      <c r="AZ1290" s="16">
        <v>0</v>
      </c>
      <c r="BA1290" s="18">
        <f t="shared" si="434"/>
        <v>0</v>
      </c>
      <c r="BB1290" s="15" t="s">
        <v>23</v>
      </c>
      <c r="BD1290" s="14"/>
      <c r="BE1290" s="18"/>
      <c r="BF1290" s="16">
        <v>0</v>
      </c>
      <c r="BG1290" s="18">
        <f t="shared" si="435"/>
        <v>0</v>
      </c>
      <c r="BH1290" s="15" t="s">
        <v>23</v>
      </c>
      <c r="BJ1290" s="86">
        <v>0</v>
      </c>
      <c r="BK1290" s="90" t="s">
        <v>23</v>
      </c>
      <c r="BL1290" s="24">
        <v>0</v>
      </c>
      <c r="BM1290" s="91" t="s">
        <v>23</v>
      </c>
      <c r="BN1290" s="24">
        <v>0</v>
      </c>
      <c r="BO1290" s="24"/>
      <c r="BP1290" s="24"/>
      <c r="BQ1290" s="126"/>
    </row>
    <row r="1291" spans="1:69" ht="16.8" customHeight="1" x14ac:dyDescent="0.35">
      <c r="A1291" s="15"/>
      <c r="B1291" s="15"/>
      <c r="C1291" s="15" t="s">
        <v>187</v>
      </c>
      <c r="D1291" s="16"/>
      <c r="E1291" s="16"/>
      <c r="F1291" s="16"/>
      <c r="G1291" s="16">
        <v>0</v>
      </c>
      <c r="H1291" s="105">
        <f>D1290+H1230</f>
        <v>1910.6</v>
      </c>
      <c r="I1291" s="4"/>
      <c r="J1291" s="14"/>
      <c r="K1291" s="15" t="s">
        <v>51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73021.830000000031</v>
      </c>
      <c r="AA1291" s="15" t="s">
        <v>23</v>
      </c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 t="s">
        <v>23</v>
      </c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 t="s">
        <v>23</v>
      </c>
      <c r="AR1291" s="14"/>
      <c r="AS1291" s="18">
        <v>0</v>
      </c>
      <c r="AT1291" s="16">
        <v>0</v>
      </c>
      <c r="AU1291" s="18">
        <f t="shared" si="433"/>
        <v>0</v>
      </c>
      <c r="AV1291" s="15" t="s">
        <v>23</v>
      </c>
      <c r="AX1291" s="14"/>
      <c r="AY1291" s="18">
        <v>0</v>
      </c>
      <c r="AZ1291" s="16">
        <v>0</v>
      </c>
      <c r="BA1291" s="18">
        <f t="shared" si="434"/>
        <v>0</v>
      </c>
      <c r="BB1291" s="15" t="s">
        <v>23</v>
      </c>
      <c r="BD1291" s="14"/>
      <c r="BE1291" s="18">
        <v>0</v>
      </c>
      <c r="BF1291" s="16">
        <v>0</v>
      </c>
      <c r="BG1291" s="18">
        <f t="shared" si="435"/>
        <v>0</v>
      </c>
      <c r="BH1291" s="15" t="s">
        <v>23</v>
      </c>
      <c r="BJ1291" s="86">
        <v>0</v>
      </c>
      <c r="BK1291" s="90" t="s">
        <v>23</v>
      </c>
      <c r="BL1291" s="24">
        <v>0</v>
      </c>
      <c r="BM1291" s="91" t="s">
        <v>23</v>
      </c>
      <c r="BN1291" s="24">
        <v>0</v>
      </c>
      <c r="BO1291" s="24"/>
      <c r="BP1291" s="24"/>
      <c r="BQ1291" s="126"/>
    </row>
    <row r="1292" spans="1:69" ht="16.8" customHeight="1" x14ac:dyDescent="0.35">
      <c r="A1292" s="15"/>
      <c r="B1292" s="15"/>
      <c r="C1292" s="15" t="s">
        <v>188</v>
      </c>
      <c r="D1292" s="16"/>
      <c r="E1292" s="16"/>
      <c r="F1292" s="16"/>
      <c r="G1292" s="16">
        <v>0</v>
      </c>
      <c r="H1292" s="105" t="s">
        <v>23</v>
      </c>
      <c r="I1292" s="4"/>
      <c r="J1292" s="14"/>
      <c r="K1292" s="15" t="s">
        <v>53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73021.830000000031</v>
      </c>
      <c r="AA1292" s="15" t="s">
        <v>23</v>
      </c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 t="s">
        <v>23</v>
      </c>
      <c r="AR1292" s="14"/>
      <c r="AS1292" s="18"/>
      <c r="AT1292" s="16">
        <v>0</v>
      </c>
      <c r="AU1292" s="18">
        <f t="shared" si="433"/>
        <v>0</v>
      </c>
      <c r="AV1292" s="15" t="s">
        <v>23</v>
      </c>
      <c r="AX1292" s="14"/>
      <c r="AY1292" s="18"/>
      <c r="AZ1292" s="16">
        <v>0</v>
      </c>
      <c r="BA1292" s="18">
        <f t="shared" si="434"/>
        <v>0</v>
      </c>
      <c r="BB1292" s="15" t="s">
        <v>23</v>
      </c>
      <c r="BD1292" s="14"/>
      <c r="BE1292" s="18"/>
      <c r="BF1292" s="16">
        <v>0</v>
      </c>
      <c r="BG1292" s="18">
        <f t="shared" si="435"/>
        <v>0</v>
      </c>
      <c r="BH1292" s="15" t="s">
        <v>23</v>
      </c>
      <c r="BJ1292" s="86">
        <v>0</v>
      </c>
      <c r="BK1292" s="90" t="s">
        <v>23</v>
      </c>
      <c r="BL1292" s="24">
        <v>0</v>
      </c>
      <c r="BM1292" s="24"/>
      <c r="BN1292" s="24"/>
      <c r="BO1292" s="24"/>
      <c r="BP1292" s="24"/>
      <c r="BQ1292" s="126"/>
    </row>
    <row r="1293" spans="1:69" ht="16.8" customHeight="1" x14ac:dyDescent="0.35">
      <c r="A1293" s="15"/>
      <c r="B1293" s="15"/>
      <c r="C1293" s="15" t="s">
        <v>189</v>
      </c>
      <c r="D1293" s="16"/>
      <c r="E1293" s="16"/>
      <c r="F1293" s="16"/>
      <c r="G1293" s="16">
        <v>0</v>
      </c>
      <c r="H1293" s="105" t="s">
        <v>23</v>
      </c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73021.830000000031</v>
      </c>
      <c r="AA1293" s="15" t="s">
        <v>23</v>
      </c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 t="s">
        <v>23</v>
      </c>
      <c r="AR1293" s="14"/>
      <c r="AS1293" s="18"/>
      <c r="AT1293" s="16">
        <v>0</v>
      </c>
      <c r="AU1293" s="18">
        <f t="shared" si="433"/>
        <v>0</v>
      </c>
      <c r="AV1293" s="15" t="s">
        <v>23</v>
      </c>
      <c r="AX1293" s="14"/>
      <c r="AY1293" s="18"/>
      <c r="AZ1293" s="16">
        <v>0</v>
      </c>
      <c r="BA1293" s="18">
        <f t="shared" si="434"/>
        <v>0</v>
      </c>
      <c r="BB1293" s="15" t="s">
        <v>23</v>
      </c>
      <c r="BD1293" s="14"/>
      <c r="BE1293" s="18"/>
      <c r="BF1293" s="16">
        <v>0</v>
      </c>
      <c r="BG1293" s="18">
        <f t="shared" si="435"/>
        <v>0</v>
      </c>
      <c r="BH1293" s="15" t="s">
        <v>23</v>
      </c>
      <c r="BJ1293" s="86">
        <v>0</v>
      </c>
      <c r="BK1293" s="90" t="s">
        <v>23</v>
      </c>
      <c r="BL1293" s="24" t="s">
        <v>23</v>
      </c>
      <c r="BM1293" s="24"/>
      <c r="BN1293" s="24"/>
      <c r="BO1293" s="24"/>
      <c r="BP1293" s="24"/>
      <c r="BQ1293" s="126"/>
    </row>
    <row r="1294" spans="1:69" ht="16.8" customHeight="1" x14ac:dyDescent="0.35">
      <c r="A1294" s="15"/>
      <c r="B1294" s="15"/>
      <c r="C1294" s="15" t="s">
        <v>190</v>
      </c>
      <c r="D1294" s="16"/>
      <c r="E1294" s="16"/>
      <c r="F1294" s="16"/>
      <c r="G1294" s="16">
        <v>0</v>
      </c>
      <c r="H1294" s="16" t="s">
        <v>23</v>
      </c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73021.830000000031</v>
      </c>
      <c r="AA1294" s="15" t="s">
        <v>23</v>
      </c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 t="s">
        <v>23</v>
      </c>
      <c r="AR1294" s="14"/>
      <c r="AS1294" s="18"/>
      <c r="AT1294" s="16">
        <v>0</v>
      </c>
      <c r="AU1294" s="18">
        <f t="shared" si="433"/>
        <v>0</v>
      </c>
      <c r="AV1294" s="15" t="s">
        <v>23</v>
      </c>
      <c r="AX1294" s="14"/>
      <c r="AY1294" s="18"/>
      <c r="AZ1294" s="16">
        <v>0</v>
      </c>
      <c r="BA1294" s="18">
        <f t="shared" si="434"/>
        <v>0</v>
      </c>
      <c r="BB1294" s="15" t="s">
        <v>23</v>
      </c>
      <c r="BD1294" s="14"/>
      <c r="BE1294" s="18"/>
      <c r="BF1294" s="16">
        <v>0</v>
      </c>
      <c r="BG1294" s="18">
        <f t="shared" si="435"/>
        <v>0</v>
      </c>
      <c r="BH1294" s="15" t="s">
        <v>23</v>
      </c>
      <c r="BJ1294" s="86">
        <v>0</v>
      </c>
      <c r="BK1294" s="90" t="s">
        <v>23</v>
      </c>
      <c r="BL1294" s="24"/>
      <c r="BM1294" s="24"/>
      <c r="BN1294" s="24"/>
      <c r="BO1294" s="24"/>
      <c r="BP1294" s="24"/>
      <c r="BQ1294" s="126"/>
    </row>
    <row r="1295" spans="1:69" ht="16.8" customHeight="1" x14ac:dyDescent="0.35">
      <c r="A1295" s="15"/>
      <c r="B1295" s="15"/>
      <c r="C1295" s="15" t="s">
        <v>56</v>
      </c>
      <c r="D1295" s="16">
        <f>SUM(G1287:G1294)+E1290+E1291+E1292+E1293+E1294</f>
        <v>0</v>
      </c>
      <c r="E1295" s="16"/>
      <c r="F1295" s="16"/>
      <c r="G1295" s="16"/>
      <c r="H1295" s="16" t="s">
        <v>23</v>
      </c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 t="s">
        <v>23</v>
      </c>
      <c r="W1295" s="14"/>
      <c r="X1295" s="18"/>
      <c r="Y1295" s="16">
        <v>0</v>
      </c>
      <c r="Z1295" s="18">
        <f t="shared" si="431"/>
        <v>73021.830000000031</v>
      </c>
      <c r="AA1295" s="15" t="s">
        <v>23</v>
      </c>
      <c r="AB1295" s="24"/>
      <c r="AC1295" s="15" t="s">
        <v>23</v>
      </c>
      <c r="AD1295" s="25"/>
      <c r="AE1295" s="62" t="s">
        <v>23</v>
      </c>
      <c r="AF1295" s="63" t="s">
        <v>23</v>
      </c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 t="s">
        <v>23</v>
      </c>
      <c r="AR1295" s="14"/>
      <c r="AS1295" s="18"/>
      <c r="AT1295" s="16">
        <v>0</v>
      </c>
      <c r="AU1295" s="18">
        <f t="shared" si="433"/>
        <v>0</v>
      </c>
      <c r="AV1295" s="15" t="s">
        <v>23</v>
      </c>
      <c r="AX1295" s="14"/>
      <c r="AY1295" s="18"/>
      <c r="AZ1295" s="16">
        <v>0</v>
      </c>
      <c r="BA1295" s="18">
        <f t="shared" si="434"/>
        <v>0</v>
      </c>
      <c r="BB1295" s="15" t="s">
        <v>23</v>
      </c>
      <c r="BD1295" s="14"/>
      <c r="BE1295" s="18"/>
      <c r="BF1295" s="16">
        <v>0</v>
      </c>
      <c r="BG1295" s="18">
        <f t="shared" si="435"/>
        <v>0</v>
      </c>
      <c r="BH1295" s="15" t="s">
        <v>23</v>
      </c>
      <c r="BJ1295" s="86">
        <v>0</v>
      </c>
      <c r="BK1295" s="90" t="s">
        <v>23</v>
      </c>
      <c r="BL1295" s="24" t="s">
        <v>23</v>
      </c>
      <c r="BM1295" s="24"/>
      <c r="BN1295" s="24"/>
      <c r="BO1295" s="24"/>
      <c r="BP1295" s="24"/>
      <c r="BQ1295" s="126"/>
    </row>
    <row r="1296" spans="1:69" ht="16.8" customHeight="1" x14ac:dyDescent="0.35">
      <c r="A1296" s="15"/>
      <c r="B1296" s="15"/>
      <c r="C1296" s="15" t="s">
        <v>57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191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 t="s">
        <v>23</v>
      </c>
      <c r="W1296" s="14"/>
      <c r="X1296" s="18"/>
      <c r="Y1296" s="16">
        <v>0</v>
      </c>
      <c r="Z1296" s="18">
        <f t="shared" si="431"/>
        <v>73021.830000000031</v>
      </c>
      <c r="AA1296" s="15" t="str">
        <f>C1296</f>
        <v>Sinistro</v>
      </c>
      <c r="AB1296" s="24"/>
      <c r="AC1296" s="15" t="s">
        <v>23</v>
      </c>
      <c r="AD1296" s="25"/>
      <c r="AE1296" s="62" t="s">
        <v>23</v>
      </c>
      <c r="AF1296" s="63" t="s">
        <v>23</v>
      </c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 t="s">
        <v>23</v>
      </c>
      <c r="AR1296" s="14"/>
      <c r="AS1296" s="18"/>
      <c r="AT1296" s="16">
        <v>0</v>
      </c>
      <c r="AU1296" s="18">
        <f t="shared" si="433"/>
        <v>0</v>
      </c>
      <c r="AV1296" s="15" t="s">
        <v>23</v>
      </c>
      <c r="AX1296" s="14"/>
      <c r="AY1296" s="18"/>
      <c r="AZ1296" s="16">
        <v>0</v>
      </c>
      <c r="BA1296" s="18">
        <f t="shared" si="434"/>
        <v>0</v>
      </c>
      <c r="BB1296" s="15" t="s">
        <v>23</v>
      </c>
      <c r="BD1296" s="14"/>
      <c r="BE1296" s="18"/>
      <c r="BF1296" s="16">
        <v>0</v>
      </c>
      <c r="BG1296" s="18">
        <f t="shared" si="435"/>
        <v>0</v>
      </c>
      <c r="BH1296" s="15" t="s">
        <v>23</v>
      </c>
      <c r="BJ1296" s="86">
        <v>0</v>
      </c>
      <c r="BK1296" s="90" t="s">
        <v>23</v>
      </c>
      <c r="BL1296" s="24"/>
      <c r="BM1296" s="24"/>
      <c r="BN1296" s="24"/>
      <c r="BO1296" s="24"/>
      <c r="BP1296" s="24"/>
      <c r="BQ1296" s="126"/>
    </row>
    <row r="1297" spans="1:69" ht="16.8" customHeight="1" x14ac:dyDescent="0.35">
      <c r="A1297" s="15"/>
      <c r="B1297" s="15"/>
      <c r="C1297" s="15" t="s">
        <v>58</v>
      </c>
      <c r="D1297" s="16">
        <f>E1296+G1296</f>
        <v>0</v>
      </c>
      <c r="E1297" s="16"/>
      <c r="F1297" s="16"/>
      <c r="G1297" s="16"/>
      <c r="H1297" s="16" t="s">
        <v>23</v>
      </c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 t="s">
        <v>23</v>
      </c>
      <c r="W1297" s="14"/>
      <c r="X1297" s="18"/>
      <c r="Y1297" s="16">
        <v>0</v>
      </c>
      <c r="Z1297" s="18">
        <f t="shared" si="431"/>
        <v>73021.830000000031</v>
      </c>
      <c r="AA1297" s="15" t="s">
        <v>23</v>
      </c>
      <c r="AB1297" s="24"/>
      <c r="AC1297" s="64" t="s">
        <v>146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 t="s">
        <v>23</v>
      </c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 t="s">
        <v>23</v>
      </c>
      <c r="AR1297" s="14"/>
      <c r="AS1297" s="18"/>
      <c r="AT1297" s="16">
        <v>0</v>
      </c>
      <c r="AU1297" s="18">
        <f t="shared" si="433"/>
        <v>0</v>
      </c>
      <c r="AV1297" s="15" t="s">
        <v>23</v>
      </c>
      <c r="AX1297" s="14"/>
      <c r="AY1297" s="18"/>
      <c r="AZ1297" s="16">
        <v>0</v>
      </c>
      <c r="BA1297" s="18">
        <f t="shared" si="434"/>
        <v>0</v>
      </c>
      <c r="BB1297" s="15" t="s">
        <v>23</v>
      </c>
      <c r="BD1297" s="14"/>
      <c r="BE1297" s="18"/>
      <c r="BF1297" s="16">
        <v>0</v>
      </c>
      <c r="BG1297" s="18">
        <f t="shared" si="435"/>
        <v>0</v>
      </c>
      <c r="BH1297" s="15" t="s">
        <v>23</v>
      </c>
      <c r="BJ1297" s="86"/>
      <c r="BK1297" s="86"/>
      <c r="BL1297" s="24" t="s">
        <v>23</v>
      </c>
      <c r="BM1297" s="24"/>
      <c r="BN1297" s="24"/>
      <c r="BO1297" s="24"/>
      <c r="BP1297" s="24"/>
      <c r="BQ1297" s="126"/>
    </row>
    <row r="1298" spans="1:69" ht="16.8" customHeight="1" x14ac:dyDescent="0.35">
      <c r="A1298" s="15"/>
      <c r="B1298" s="15"/>
      <c r="C1298" s="15" t="s">
        <v>59</v>
      </c>
      <c r="D1298" s="16" t="s">
        <v>23</v>
      </c>
      <c r="E1298" s="16"/>
      <c r="F1298" s="16"/>
      <c r="G1298" s="16">
        <v>0</v>
      </c>
      <c r="H1298" s="16" t="s">
        <v>23</v>
      </c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73021.830000000031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 t="s">
        <v>23</v>
      </c>
      <c r="BM1298" s="24"/>
      <c r="BN1298" s="24"/>
      <c r="BO1298" s="24"/>
      <c r="BP1298" s="24"/>
      <c r="BQ1298" s="126"/>
    </row>
    <row r="1299" spans="1:69" ht="16.8" customHeight="1" x14ac:dyDescent="0.35">
      <c r="A1299" s="15"/>
      <c r="B1299" s="15"/>
      <c r="C1299" s="15" t="s">
        <v>147</v>
      </c>
      <c r="D1299" s="16"/>
      <c r="E1299" s="16"/>
      <c r="F1299" s="16"/>
      <c r="G1299" s="16">
        <v>0</v>
      </c>
      <c r="H1299" s="16" t="s">
        <v>23</v>
      </c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73021.830000000031</v>
      </c>
      <c r="AA1299" s="15" t="s">
        <v>23</v>
      </c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 t="s">
        <v>23</v>
      </c>
      <c r="AR1299" s="14"/>
      <c r="AS1299" s="18"/>
      <c r="AT1299" s="16">
        <v>0</v>
      </c>
      <c r="AU1299" s="18">
        <f t="shared" si="433"/>
        <v>0</v>
      </c>
      <c r="AV1299" s="15" t="s">
        <v>23</v>
      </c>
      <c r="AX1299" s="14"/>
      <c r="AY1299" s="18"/>
      <c r="AZ1299" s="16">
        <v>0</v>
      </c>
      <c r="BA1299" s="18">
        <f t="shared" si="434"/>
        <v>0</v>
      </c>
      <c r="BB1299" s="15" t="s">
        <v>23</v>
      </c>
      <c r="BD1299" s="14"/>
      <c r="BE1299" s="18"/>
      <c r="BF1299" s="16">
        <v>0</v>
      </c>
      <c r="BG1299" s="18">
        <f t="shared" si="435"/>
        <v>0</v>
      </c>
      <c r="BH1299" s="15" t="s">
        <v>23</v>
      </c>
      <c r="BJ1299" s="86"/>
      <c r="BK1299" s="86"/>
      <c r="BL1299" s="24" t="s">
        <v>23</v>
      </c>
      <c r="BM1299" s="24"/>
      <c r="BN1299" s="24"/>
      <c r="BO1299" s="24"/>
      <c r="BP1299" s="24"/>
      <c r="BQ1299" s="126"/>
    </row>
    <row r="1300" spans="1:69" ht="16.8" customHeight="1" x14ac:dyDescent="0.35">
      <c r="A1300" s="15"/>
      <c r="B1300" s="15"/>
      <c r="C1300" s="15" t="s">
        <v>61</v>
      </c>
      <c r="D1300" s="16">
        <f>SUM(G1299:G1300)</f>
        <v>0</v>
      </c>
      <c r="E1300" s="16">
        <v>0</v>
      </c>
      <c r="F1300" s="16"/>
      <c r="G1300" s="16">
        <v>0</v>
      </c>
      <c r="H1300" s="16" t="s">
        <v>23</v>
      </c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73021.830000000031</v>
      </c>
      <c r="AA1300" s="15" t="s">
        <v>23</v>
      </c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 t="s">
        <v>23</v>
      </c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 t="s">
        <v>23</v>
      </c>
      <c r="AR1300" s="14"/>
      <c r="AS1300" s="18"/>
      <c r="AT1300" s="16">
        <v>0</v>
      </c>
      <c r="AU1300" s="18">
        <f t="shared" si="433"/>
        <v>0</v>
      </c>
      <c r="AV1300" s="15" t="s">
        <v>23</v>
      </c>
      <c r="AX1300" s="14"/>
      <c r="AY1300" s="18"/>
      <c r="AZ1300" s="16">
        <v>0</v>
      </c>
      <c r="BA1300" s="18">
        <f t="shared" si="434"/>
        <v>0</v>
      </c>
      <c r="BB1300" s="15" t="s">
        <v>23</v>
      </c>
      <c r="BD1300" s="14"/>
      <c r="BE1300" s="18"/>
      <c r="BF1300" s="16">
        <v>0</v>
      </c>
      <c r="BG1300" s="18">
        <f t="shared" si="435"/>
        <v>0</v>
      </c>
      <c r="BH1300" s="15" t="s">
        <v>23</v>
      </c>
      <c r="BJ1300" s="86"/>
      <c r="BK1300" s="86"/>
      <c r="BL1300" s="24" t="s">
        <v>23</v>
      </c>
      <c r="BM1300" s="24"/>
      <c r="BN1300" s="24"/>
      <c r="BO1300" s="24"/>
      <c r="BP1300" s="24"/>
      <c r="BQ1300" s="126"/>
    </row>
    <row r="1301" spans="1:69" ht="16.8" customHeight="1" x14ac:dyDescent="0.35">
      <c r="A1301" s="15"/>
      <c r="B1301" s="15"/>
      <c r="C1301" s="28" t="s">
        <v>148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73021.830000000031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 t="s">
        <v>23</v>
      </c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 t="s">
        <v>23</v>
      </c>
      <c r="BD1301" s="14"/>
      <c r="BE1301" s="18"/>
      <c r="BF1301" s="16">
        <v>0</v>
      </c>
      <c r="BG1301" s="18">
        <f t="shared" si="435"/>
        <v>0</v>
      </c>
      <c r="BH1301" s="15" t="s">
        <v>23</v>
      </c>
      <c r="BJ1301" s="86"/>
      <c r="BK1301" s="86"/>
      <c r="BL1301" s="24" t="s">
        <v>23</v>
      </c>
      <c r="BM1301" s="24"/>
      <c r="BN1301" s="24"/>
      <c r="BO1301" s="24"/>
      <c r="BP1301" s="24"/>
      <c r="BQ1301" s="126"/>
    </row>
    <row r="1302" spans="1:69" ht="16.8" customHeight="1" x14ac:dyDescent="0.35">
      <c r="A1302" s="15"/>
      <c r="B1302" s="15"/>
      <c r="C1302" s="15" t="s">
        <v>23</v>
      </c>
      <c r="D1302" s="16"/>
      <c r="E1302" s="16"/>
      <c r="F1302" s="16" t="s">
        <v>23</v>
      </c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 t="str">
        <f t="shared" si="440"/>
        <v/>
      </c>
      <c r="W1302" s="14"/>
      <c r="X1302" s="18"/>
      <c r="Y1302" s="16">
        <v>0</v>
      </c>
      <c r="Z1302" s="18">
        <f t="shared" si="431"/>
        <v>73021.830000000031</v>
      </c>
      <c r="AA1302" s="15" t="s">
        <v>23</v>
      </c>
      <c r="AB1302" s="24"/>
      <c r="AC1302" s="15" t="str">
        <f t="shared" si="441"/>
        <v/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 t="s">
        <v>23</v>
      </c>
      <c r="AR1302" s="14"/>
      <c r="AS1302" s="18"/>
      <c r="AT1302" s="16">
        <v>0</v>
      </c>
      <c r="AU1302" s="18">
        <f t="shared" si="433"/>
        <v>0</v>
      </c>
      <c r="AV1302" s="15" t="s">
        <v>23</v>
      </c>
      <c r="AX1302" s="14"/>
      <c r="AY1302" s="18"/>
      <c r="AZ1302" s="16">
        <v>0</v>
      </c>
      <c r="BA1302" s="18">
        <f t="shared" si="434"/>
        <v>0</v>
      </c>
      <c r="BB1302" s="15" t="s">
        <v>23</v>
      </c>
      <c r="BD1302" s="14"/>
      <c r="BE1302" s="18"/>
      <c r="BF1302" s="16">
        <v>0</v>
      </c>
      <c r="BG1302" s="18">
        <f t="shared" si="435"/>
        <v>0</v>
      </c>
      <c r="BH1302" s="15" t="s">
        <v>23</v>
      </c>
      <c r="BJ1302" s="86"/>
      <c r="BK1302" s="86"/>
      <c r="BL1302" s="24"/>
      <c r="BM1302" s="24"/>
      <c r="BN1302" s="24"/>
      <c r="BO1302" s="24"/>
      <c r="BP1302" s="24"/>
      <c r="BQ1302" s="126"/>
    </row>
    <row r="1303" spans="1:69" ht="16.8" customHeight="1" x14ac:dyDescent="0.35">
      <c r="A1303" s="15"/>
      <c r="B1303" s="15"/>
      <c r="C1303" s="28" t="s">
        <v>63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73021.830000000031</v>
      </c>
      <c r="AA1303" s="15" t="s">
        <v>23</v>
      </c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 t="s">
        <v>23</v>
      </c>
      <c r="AR1303" s="14"/>
      <c r="AS1303" s="18"/>
      <c r="AT1303" s="16">
        <v>0</v>
      </c>
      <c r="AU1303" s="18">
        <f t="shared" si="433"/>
        <v>0</v>
      </c>
      <c r="AV1303" s="15" t="s">
        <v>23</v>
      </c>
      <c r="AX1303" s="14"/>
      <c r="AY1303" s="18"/>
      <c r="AZ1303" s="16">
        <v>0</v>
      </c>
      <c r="BA1303" s="18">
        <f t="shared" si="434"/>
        <v>0</v>
      </c>
      <c r="BB1303" s="15" t="s">
        <v>23</v>
      </c>
      <c r="BD1303" s="14"/>
      <c r="BE1303" s="18"/>
      <c r="BF1303" s="16">
        <v>0</v>
      </c>
      <c r="BG1303" s="18">
        <f t="shared" si="435"/>
        <v>0</v>
      </c>
      <c r="BH1303" s="15" t="s">
        <v>23</v>
      </c>
      <c r="BJ1303" s="86"/>
      <c r="BK1303" s="86"/>
      <c r="BL1303" s="24"/>
      <c r="BM1303" s="24"/>
      <c r="BN1303" s="24"/>
      <c r="BO1303" s="24"/>
      <c r="BP1303" s="24"/>
      <c r="BQ1303" s="126"/>
    </row>
    <row r="1304" spans="1:69" ht="16.8" customHeight="1" x14ac:dyDescent="0.35">
      <c r="A1304" s="15"/>
      <c r="B1304" s="15"/>
      <c r="C1304" s="15" t="s">
        <v>64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73021.830000000031</v>
      </c>
      <c r="AA1304" s="15" t="s">
        <v>23</v>
      </c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 t="s">
        <v>23</v>
      </c>
      <c r="AR1304" s="14"/>
      <c r="AS1304" s="18"/>
      <c r="AT1304" s="16">
        <v>0</v>
      </c>
      <c r="AU1304" s="18">
        <f t="shared" si="433"/>
        <v>0</v>
      </c>
      <c r="AV1304" s="15" t="s">
        <v>23</v>
      </c>
      <c r="AX1304" s="14"/>
      <c r="AY1304" s="18"/>
      <c r="AZ1304" s="16">
        <v>0</v>
      </c>
      <c r="BA1304" s="18">
        <f t="shared" si="434"/>
        <v>0</v>
      </c>
      <c r="BB1304" s="15" t="s">
        <v>23</v>
      </c>
      <c r="BD1304" s="14"/>
      <c r="BE1304" s="18"/>
      <c r="BF1304" s="16">
        <v>0</v>
      </c>
      <c r="BG1304" s="18">
        <f t="shared" si="435"/>
        <v>0</v>
      </c>
      <c r="BH1304" s="15" t="s">
        <v>23</v>
      </c>
      <c r="BJ1304" s="86"/>
      <c r="BK1304" s="86"/>
      <c r="BL1304" s="24" t="s">
        <v>23</v>
      </c>
      <c r="BM1304" s="24"/>
      <c r="BN1304" s="24"/>
      <c r="BO1304" s="24"/>
      <c r="BP1304" s="24"/>
      <c r="BQ1304" s="126"/>
    </row>
    <row r="1305" spans="1:69" ht="16.8" customHeight="1" x14ac:dyDescent="0.35">
      <c r="A1305" s="15"/>
      <c r="B1305" s="15"/>
      <c r="C1305" s="15" t="s">
        <v>51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65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73021.830000000031</v>
      </c>
      <c r="AA1305" s="15" t="s">
        <v>23</v>
      </c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 t="s">
        <v>23</v>
      </c>
      <c r="AR1305" s="14"/>
      <c r="AS1305" s="18"/>
      <c r="AT1305" s="16">
        <v>0</v>
      </c>
      <c r="AU1305" s="18">
        <f t="shared" si="433"/>
        <v>0</v>
      </c>
      <c r="AV1305" s="15" t="s">
        <v>23</v>
      </c>
      <c r="AX1305" s="14"/>
      <c r="AY1305" s="18"/>
      <c r="AZ1305" s="16">
        <v>0</v>
      </c>
      <c r="BA1305" s="18">
        <f t="shared" si="434"/>
        <v>0</v>
      </c>
      <c r="BB1305" s="15" t="s">
        <v>23</v>
      </c>
      <c r="BD1305" s="14"/>
      <c r="BE1305" s="18"/>
      <c r="BF1305" s="16">
        <v>0</v>
      </c>
      <c r="BG1305" s="18">
        <f t="shared" si="435"/>
        <v>0</v>
      </c>
      <c r="BH1305" s="15" t="s">
        <v>23</v>
      </c>
      <c r="BJ1305" s="86"/>
      <c r="BK1305" s="86"/>
      <c r="BL1305" s="24"/>
      <c r="BM1305" s="24"/>
      <c r="BN1305" s="24"/>
      <c r="BO1305" s="24"/>
      <c r="BP1305" s="24"/>
      <c r="BQ1305" s="126"/>
    </row>
    <row r="1306" spans="1:69" ht="16.8" customHeight="1" x14ac:dyDescent="0.35">
      <c r="A1306" s="15"/>
      <c r="B1306" s="15"/>
      <c r="C1306" s="28" t="s">
        <v>66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 t="s">
        <v>23</v>
      </c>
      <c r="L1306" s="16"/>
      <c r="M1306" s="16"/>
      <c r="N1306" s="16" t="s">
        <v>67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73021.830000000031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 t="s">
        <v>23</v>
      </c>
      <c r="AR1306" s="14"/>
      <c r="AS1306" s="18"/>
      <c r="AT1306" s="16"/>
      <c r="AU1306" s="18">
        <f t="shared" si="433"/>
        <v>0</v>
      </c>
      <c r="AV1306" s="15" t="s">
        <v>23</v>
      </c>
      <c r="AX1306" s="14"/>
      <c r="AY1306" s="18"/>
      <c r="AZ1306" s="16"/>
      <c r="BA1306" s="18">
        <f t="shared" si="434"/>
        <v>0</v>
      </c>
      <c r="BB1306" s="15" t="s">
        <v>23</v>
      </c>
      <c r="BD1306" s="14"/>
      <c r="BE1306" s="18"/>
      <c r="BF1306" s="16"/>
      <c r="BG1306" s="18">
        <f t="shared" si="435"/>
        <v>0</v>
      </c>
      <c r="BH1306" s="15" t="s">
        <v>23</v>
      </c>
      <c r="BJ1306" s="86"/>
      <c r="BK1306" s="86"/>
      <c r="BL1306" s="24"/>
      <c r="BM1306" s="24"/>
      <c r="BN1306" s="24"/>
      <c r="BO1306" s="24"/>
      <c r="BP1306" s="24"/>
      <c r="BQ1306" s="126"/>
    </row>
    <row r="1307" spans="1:69" ht="16.8" customHeight="1" x14ac:dyDescent="0.35">
      <c r="A1307" s="15"/>
      <c r="B1307" s="66"/>
      <c r="C1307" s="15" t="s">
        <v>149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 t="s">
        <v>23</v>
      </c>
      <c r="L1307" s="16"/>
      <c r="M1307" s="16">
        <v>0</v>
      </c>
      <c r="N1307" s="16" t="s">
        <v>69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73021.830000000031</v>
      </c>
      <c r="AA1307" s="15" t="s">
        <v>23</v>
      </c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 t="s">
        <v>23</v>
      </c>
      <c r="AR1307" s="14"/>
      <c r="AS1307" s="18"/>
      <c r="AT1307" s="16">
        <v>0</v>
      </c>
      <c r="AU1307" s="18">
        <f t="shared" si="433"/>
        <v>0</v>
      </c>
      <c r="AV1307" s="15" t="s">
        <v>23</v>
      </c>
      <c r="AX1307" s="14"/>
      <c r="AY1307" s="18"/>
      <c r="AZ1307" s="16">
        <v>0</v>
      </c>
      <c r="BA1307" s="18">
        <f t="shared" si="434"/>
        <v>0</v>
      </c>
      <c r="BB1307" s="15" t="s">
        <v>23</v>
      </c>
      <c r="BD1307" s="14"/>
      <c r="BE1307" s="18"/>
      <c r="BF1307" s="16">
        <v>0</v>
      </c>
      <c r="BG1307" s="18">
        <f t="shared" si="435"/>
        <v>0</v>
      </c>
      <c r="BH1307" s="15" t="s">
        <v>23</v>
      </c>
      <c r="BJ1307" s="86"/>
      <c r="BK1307" s="86"/>
      <c r="BL1307" s="24"/>
      <c r="BM1307" s="24"/>
      <c r="BN1307" s="24"/>
      <c r="BO1307" s="24"/>
      <c r="BP1307" s="24"/>
      <c r="BQ1307" s="126"/>
    </row>
    <row r="1308" spans="1:69" ht="16.8" customHeight="1" x14ac:dyDescent="0.35">
      <c r="A1308" s="15"/>
      <c r="B1308" s="15"/>
      <c r="C1308" s="15" t="s">
        <v>151</v>
      </c>
      <c r="D1308" s="16"/>
      <c r="E1308" s="16">
        <v>0</v>
      </c>
      <c r="F1308" s="16"/>
      <c r="G1308" s="16">
        <v>0</v>
      </c>
      <c r="H1308" s="16"/>
      <c r="I1308" s="4"/>
      <c r="J1308" s="14" t="s">
        <v>23</v>
      </c>
      <c r="K1308" s="17" t="s">
        <v>23</v>
      </c>
      <c r="L1308" s="16"/>
      <c r="M1308" s="16">
        <v>0</v>
      </c>
      <c r="N1308" s="16" t="s">
        <v>71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73021.830000000031</v>
      </c>
      <c r="AA1308" s="15" t="s">
        <v>23</v>
      </c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 t="s">
        <v>23</v>
      </c>
      <c r="AR1308" s="14"/>
      <c r="AS1308" s="18"/>
      <c r="AT1308" s="16">
        <v>0</v>
      </c>
      <c r="AU1308" s="18">
        <f t="shared" si="433"/>
        <v>0</v>
      </c>
      <c r="AV1308" s="15" t="s">
        <v>23</v>
      </c>
      <c r="AX1308" s="14"/>
      <c r="AY1308" s="18"/>
      <c r="AZ1308" s="16">
        <v>0</v>
      </c>
      <c r="BA1308" s="18">
        <f t="shared" si="434"/>
        <v>0</v>
      </c>
      <c r="BB1308" s="15" t="s">
        <v>23</v>
      </c>
      <c r="BD1308" s="14"/>
      <c r="BE1308" s="18"/>
      <c r="BF1308" s="16">
        <v>0</v>
      </c>
      <c r="BG1308" s="18">
        <f t="shared" si="435"/>
        <v>0</v>
      </c>
      <c r="BH1308" s="15" t="s">
        <v>23</v>
      </c>
      <c r="BJ1308" s="86"/>
      <c r="BK1308" s="86"/>
      <c r="BL1308" s="24"/>
      <c r="BM1308" s="24"/>
      <c r="BN1308" s="24"/>
      <c r="BO1308" s="24"/>
      <c r="BP1308" s="24"/>
      <c r="BQ1308" s="126"/>
    </row>
    <row r="1309" spans="1:69" ht="16.8" customHeight="1" x14ac:dyDescent="0.35">
      <c r="A1309" s="15"/>
      <c r="B1309" s="15"/>
      <c r="C1309" s="15" t="s">
        <v>153</v>
      </c>
      <c r="D1309" s="16" t="s">
        <v>23</v>
      </c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73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73021.830000000031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6"/>
    </row>
    <row r="1310" spans="1:69" ht="16.8" customHeight="1" x14ac:dyDescent="0.35">
      <c r="A1310" s="15"/>
      <c r="B1310" s="15"/>
      <c r="C1310" s="15" t="s">
        <v>154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75</v>
      </c>
      <c r="L1310" s="3">
        <f>SUM(L1283:L1309)</f>
        <v>14360.04</v>
      </c>
      <c r="M1310" s="3">
        <f>SUM(M1283:M1309)</f>
        <v>2432.83</v>
      </c>
      <c r="N1310" s="16" t="s">
        <v>76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73021.830000000031</v>
      </c>
      <c r="AA1310" s="15" t="s">
        <v>23</v>
      </c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 t="s">
        <v>23</v>
      </c>
      <c r="AR1310" s="14"/>
      <c r="AS1310" s="18"/>
      <c r="AT1310" s="16">
        <v>0</v>
      </c>
      <c r="AU1310" s="18">
        <f t="shared" si="433"/>
        <v>0</v>
      </c>
      <c r="AV1310" s="15" t="s">
        <v>23</v>
      </c>
      <c r="AX1310" s="14"/>
      <c r="AY1310" s="18"/>
      <c r="AZ1310" s="16">
        <v>0</v>
      </c>
      <c r="BA1310" s="18">
        <f t="shared" si="434"/>
        <v>0</v>
      </c>
      <c r="BB1310" s="15" t="s">
        <v>23</v>
      </c>
      <c r="BD1310" s="14"/>
      <c r="BE1310" s="18"/>
      <c r="BF1310" s="16">
        <v>0</v>
      </c>
      <c r="BG1310" s="18">
        <f t="shared" si="435"/>
        <v>0</v>
      </c>
      <c r="BH1310" s="15" t="s">
        <v>23</v>
      </c>
      <c r="BJ1310" s="86"/>
      <c r="BK1310" s="86"/>
      <c r="BL1310" s="24"/>
      <c r="BM1310" s="24"/>
      <c r="BN1310" s="24"/>
      <c r="BO1310" s="24"/>
      <c r="BP1310" s="24"/>
      <c r="BQ1310" s="126"/>
    </row>
    <row r="1311" spans="1:69" ht="16.8" customHeight="1" x14ac:dyDescent="0.35">
      <c r="A1311" s="15"/>
      <c r="B1311" s="15"/>
      <c r="C1311" s="15" t="s">
        <v>77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33</v>
      </c>
      <c r="L1311" s="3">
        <f>L1251</f>
        <v>752697.20999999985</v>
      </c>
      <c r="M1311" s="3">
        <f>M1251</f>
        <v>664865.50999999989</v>
      </c>
      <c r="N1311" s="16" t="s">
        <v>78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73021.830000000031</v>
      </c>
      <c r="AA1311" s="15" t="s">
        <v>23</v>
      </c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 t="s">
        <v>23</v>
      </c>
      <c r="AR1311" s="14"/>
      <c r="AS1311" s="18"/>
      <c r="AT1311" s="16">
        <v>0</v>
      </c>
      <c r="AU1311" s="18">
        <f t="shared" si="433"/>
        <v>0</v>
      </c>
      <c r="AV1311" s="15" t="s">
        <v>23</v>
      </c>
      <c r="AX1311" s="14"/>
      <c r="AY1311" s="18"/>
      <c r="AZ1311" s="16">
        <v>0</v>
      </c>
      <c r="BA1311" s="18">
        <f t="shared" si="434"/>
        <v>0</v>
      </c>
      <c r="BB1311" s="15" t="s">
        <v>23</v>
      </c>
      <c r="BD1311" s="14"/>
      <c r="BE1311" s="18"/>
      <c r="BF1311" s="16">
        <v>0</v>
      </c>
      <c r="BG1311" s="18">
        <f t="shared" si="435"/>
        <v>0</v>
      </c>
      <c r="BH1311" s="15" t="s">
        <v>23</v>
      </c>
      <c r="BJ1311" s="86"/>
      <c r="BK1311" s="86"/>
      <c r="BL1311" s="24"/>
      <c r="BM1311" s="24"/>
      <c r="BN1311" s="24"/>
      <c r="BO1311" s="24"/>
      <c r="BP1311" s="24"/>
      <c r="BQ1311" s="126"/>
    </row>
    <row r="1312" spans="1:69" ht="16.8" customHeight="1" thickBot="1" x14ac:dyDescent="0.4">
      <c r="A1312" s="15"/>
      <c r="B1312" s="15"/>
      <c r="C1312" s="15" t="s">
        <v>79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80</v>
      </c>
      <c r="L1312" s="3">
        <f>L1310+L1311</f>
        <v>767057.24999999988</v>
      </c>
      <c r="M1312" s="3">
        <f>M1310+M1311</f>
        <v>667298.33999999985</v>
      </c>
      <c r="N1312" s="16" t="s">
        <v>81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73021.830000000031</v>
      </c>
      <c r="AA1312" s="15"/>
      <c r="AB1312" s="24"/>
      <c r="AC1312" s="15" t="s">
        <v>23</v>
      </c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6"/>
    </row>
    <row r="1313" spans="1:69" ht="16.8" customHeight="1" thickTop="1" thickBot="1" x14ac:dyDescent="0.4">
      <c r="A1313" s="15"/>
      <c r="B1313" s="15"/>
      <c r="C1313" s="15" t="s">
        <v>82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83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73021.830000000031</v>
      </c>
      <c r="AA1313" s="15" t="s">
        <v>23</v>
      </c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 t="s">
        <v>23</v>
      </c>
      <c r="AR1313" s="14"/>
      <c r="AS1313" s="18"/>
      <c r="AT1313" s="16">
        <v>0</v>
      </c>
      <c r="AU1313" s="18">
        <f t="shared" si="433"/>
        <v>0</v>
      </c>
      <c r="AV1313" s="15" t="s">
        <v>23</v>
      </c>
      <c r="AX1313" s="14"/>
      <c r="AY1313" s="18"/>
      <c r="AZ1313" s="16">
        <v>0</v>
      </c>
      <c r="BA1313" s="18">
        <f t="shared" si="434"/>
        <v>0</v>
      </c>
      <c r="BB1313" s="15" t="s">
        <v>23</v>
      </c>
      <c r="BD1313" s="14"/>
      <c r="BE1313" s="18"/>
      <c r="BF1313" s="16">
        <v>0</v>
      </c>
      <c r="BG1313" s="18">
        <f t="shared" si="435"/>
        <v>0</v>
      </c>
      <c r="BH1313" s="15" t="s">
        <v>23</v>
      </c>
      <c r="BJ1313" s="86"/>
      <c r="BK1313" s="86"/>
      <c r="BL1313" s="24"/>
      <c r="BM1313" s="24"/>
      <c r="BN1313" s="24"/>
      <c r="BO1313" s="24"/>
      <c r="BP1313" s="24"/>
      <c r="BQ1313" s="126"/>
    </row>
    <row r="1314" spans="1:69" ht="16.8" customHeight="1" thickTop="1" thickBot="1" x14ac:dyDescent="0.4">
      <c r="A1314" s="15"/>
      <c r="B1314" s="15"/>
      <c r="C1314" s="15" t="s">
        <v>84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85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73021.830000000031</v>
      </c>
      <c r="AA1314" s="15" t="s">
        <v>23</v>
      </c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 t="s">
        <v>23</v>
      </c>
      <c r="AR1314" s="14"/>
      <c r="AS1314" s="18"/>
      <c r="AT1314" s="16">
        <v>0</v>
      </c>
      <c r="AU1314" s="18">
        <f t="shared" si="433"/>
        <v>0</v>
      </c>
      <c r="AV1314" s="15" t="s">
        <v>23</v>
      </c>
      <c r="AX1314" s="14"/>
      <c r="AY1314" s="18"/>
      <c r="AZ1314" s="16">
        <v>0</v>
      </c>
      <c r="BA1314" s="18">
        <f t="shared" si="434"/>
        <v>0</v>
      </c>
      <c r="BB1314" s="15" t="s">
        <v>23</v>
      </c>
      <c r="BD1314" s="14"/>
      <c r="BE1314" s="18"/>
      <c r="BF1314" s="16">
        <v>0</v>
      </c>
      <c r="BG1314" s="18">
        <f t="shared" si="435"/>
        <v>0</v>
      </c>
      <c r="BH1314" s="15" t="s">
        <v>23</v>
      </c>
      <c r="BJ1314" s="86"/>
      <c r="BK1314" s="86"/>
      <c r="BL1314" s="24"/>
      <c r="BM1314" s="24"/>
      <c r="BN1314" s="24"/>
      <c r="BO1314" s="24"/>
      <c r="BP1314" s="24"/>
      <c r="BQ1314" s="126"/>
    </row>
    <row r="1315" spans="1:69" ht="16.8" customHeight="1" thickTop="1" x14ac:dyDescent="0.35">
      <c r="A1315" s="15"/>
      <c r="B1315" s="15"/>
      <c r="C1315" s="15" t="s">
        <v>86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87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73021.830000000031</v>
      </c>
      <c r="AA1315" s="15" t="s">
        <v>23</v>
      </c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 t="s">
        <v>23</v>
      </c>
      <c r="AR1315" s="14"/>
      <c r="AS1315" s="18"/>
      <c r="AT1315" s="16">
        <v>0</v>
      </c>
      <c r="AU1315" s="18">
        <f t="shared" si="433"/>
        <v>0</v>
      </c>
      <c r="AV1315" s="15" t="s">
        <v>23</v>
      </c>
      <c r="AX1315" s="14"/>
      <c r="AY1315" s="18"/>
      <c r="AZ1315" s="16">
        <v>0</v>
      </c>
      <c r="BA1315" s="18">
        <f t="shared" si="434"/>
        <v>0</v>
      </c>
      <c r="BB1315" s="15" t="s">
        <v>23</v>
      </c>
      <c r="BD1315" s="14"/>
      <c r="BE1315" s="18"/>
      <c r="BF1315" s="16">
        <v>0</v>
      </c>
      <c r="BG1315" s="18">
        <f t="shared" si="435"/>
        <v>0</v>
      </c>
      <c r="BH1315" s="15" t="s">
        <v>23</v>
      </c>
      <c r="BJ1315" s="86"/>
      <c r="BK1315" s="86"/>
      <c r="BL1315" s="24"/>
      <c r="BM1315" s="24"/>
      <c r="BN1315" s="24"/>
      <c r="BO1315" s="24"/>
      <c r="BP1315" s="24"/>
      <c r="BQ1315" s="126"/>
    </row>
    <row r="1316" spans="1:69" ht="16.8" customHeight="1" x14ac:dyDescent="0.35">
      <c r="A1316" s="15"/>
      <c r="B1316" s="15"/>
      <c r="C1316" s="15" t="s">
        <v>88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89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5">(X1316-Y1316)+Z1315</f>
        <v>73021.830000000031</v>
      </c>
      <c r="AA1316" s="15" t="s">
        <v>23</v>
      </c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 t="s">
        <v>23</v>
      </c>
      <c r="AR1316" s="14"/>
      <c r="AS1316" s="18"/>
      <c r="AT1316" s="16">
        <v>0</v>
      </c>
      <c r="AU1316" s="18">
        <f t="shared" ref="AU1316:AU1347" si="447">(AS1316-AT1316)+AU1315</f>
        <v>0</v>
      </c>
      <c r="AV1316" s="15" t="s">
        <v>23</v>
      </c>
      <c r="AX1316" s="14"/>
      <c r="AY1316" s="18"/>
      <c r="AZ1316" s="16">
        <v>0</v>
      </c>
      <c r="BA1316" s="18">
        <f t="shared" ref="BA1316:BA1347" si="448">(AY1316-AZ1316)+BA1315</f>
        <v>0</v>
      </c>
      <c r="BB1316" s="15" t="s">
        <v>23</v>
      </c>
      <c r="BD1316" s="14"/>
      <c r="BE1316" s="18"/>
      <c r="BF1316" s="16">
        <v>0</v>
      </c>
      <c r="BG1316" s="18">
        <f t="shared" ref="BG1316:BG1347" si="449">(BE1316-BF1316)+BG1315</f>
        <v>0</v>
      </c>
      <c r="BH1316" s="15" t="s">
        <v>23</v>
      </c>
      <c r="BJ1316" s="86"/>
      <c r="BK1316" s="86"/>
      <c r="BL1316" s="24"/>
      <c r="BM1316" s="24"/>
      <c r="BN1316" s="24"/>
      <c r="BO1316" s="24"/>
      <c r="BP1316" s="24"/>
      <c r="BQ1316" s="126"/>
    </row>
    <row r="1317" spans="1:69" ht="16.8" customHeight="1" x14ac:dyDescent="0.35">
      <c r="A1317" s="15"/>
      <c r="B1317" s="15"/>
      <c r="C1317" s="15" t="s">
        <v>90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91</v>
      </c>
      <c r="L1317" s="3">
        <f>T1340+Z1340+AO1340+AU1340</f>
        <v>157908.28000000003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 t="s">
        <v>23</v>
      </c>
      <c r="W1317" s="14"/>
      <c r="X1317" s="18"/>
      <c r="Y1317" s="16">
        <v>0</v>
      </c>
      <c r="Z1317" s="18">
        <f t="shared" si="445"/>
        <v>73021.830000000031</v>
      </c>
      <c r="AA1317" s="15" t="s">
        <v>23</v>
      </c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 t="s">
        <v>23</v>
      </c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 t="s">
        <v>23</v>
      </c>
      <c r="AR1317" s="14"/>
      <c r="AS1317" s="18"/>
      <c r="AT1317" s="16">
        <v>0</v>
      </c>
      <c r="AU1317" s="18">
        <f t="shared" si="447"/>
        <v>0</v>
      </c>
      <c r="AV1317" s="15" t="s">
        <v>23</v>
      </c>
      <c r="AX1317" s="14"/>
      <c r="AY1317" s="18"/>
      <c r="AZ1317" s="16">
        <v>0</v>
      </c>
      <c r="BA1317" s="18">
        <f t="shared" si="448"/>
        <v>0</v>
      </c>
      <c r="BB1317" s="15" t="s">
        <v>23</v>
      </c>
      <c r="BD1317" s="14"/>
      <c r="BE1317" s="18"/>
      <c r="BF1317" s="16">
        <v>0</v>
      </c>
      <c r="BG1317" s="18">
        <f t="shared" si="449"/>
        <v>0</v>
      </c>
      <c r="BH1317" s="15" t="s">
        <v>23</v>
      </c>
      <c r="BJ1317" s="86"/>
      <c r="BK1317" s="86"/>
      <c r="BL1317" s="24"/>
      <c r="BM1317" s="24"/>
      <c r="BN1317" s="24"/>
      <c r="BO1317" s="24"/>
      <c r="BP1317" s="24"/>
      <c r="BQ1317" s="126"/>
    </row>
    <row r="1318" spans="1:69" ht="16.8" customHeight="1" x14ac:dyDescent="0.35">
      <c r="A1318" s="15"/>
      <c r="B1318" s="15"/>
      <c r="C1318" s="15" t="s">
        <v>92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93</v>
      </c>
      <c r="L1318" s="3"/>
      <c r="M1318" s="46" t="s">
        <v>94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73021.830000000031</v>
      </c>
      <c r="AA1318" s="15" t="s">
        <v>23</v>
      </c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 t="s">
        <v>23</v>
      </c>
      <c r="AR1318" s="14"/>
      <c r="AS1318" s="18"/>
      <c r="AT1318" s="16">
        <v>0</v>
      </c>
      <c r="AU1318" s="18">
        <f t="shared" si="447"/>
        <v>0</v>
      </c>
      <c r="AV1318" s="15" t="s">
        <v>23</v>
      </c>
      <c r="AX1318" s="14"/>
      <c r="AY1318" s="18"/>
      <c r="AZ1318" s="16">
        <v>0</v>
      </c>
      <c r="BA1318" s="18">
        <f t="shared" si="448"/>
        <v>0</v>
      </c>
      <c r="BB1318" s="15" t="s">
        <v>23</v>
      </c>
      <c r="BD1318" s="14"/>
      <c r="BE1318" s="18"/>
      <c r="BF1318" s="16">
        <v>0</v>
      </c>
      <c r="BG1318" s="18">
        <f t="shared" si="449"/>
        <v>0</v>
      </c>
      <c r="BH1318" s="15" t="s">
        <v>23</v>
      </c>
      <c r="BJ1318" s="86"/>
      <c r="BK1318" s="86"/>
      <c r="BL1318" s="24"/>
      <c r="BM1318" s="24"/>
      <c r="BN1318" s="24"/>
      <c r="BO1318" s="24"/>
      <c r="BP1318" s="24"/>
      <c r="BQ1318" s="126"/>
    </row>
    <row r="1319" spans="1:69" ht="16.8" customHeight="1" x14ac:dyDescent="0.35">
      <c r="A1319" s="15"/>
      <c r="B1319" s="15"/>
      <c r="C1319" s="15" t="s">
        <v>95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96</v>
      </c>
      <c r="L1319" s="50">
        <v>114.5</v>
      </c>
      <c r="M1319" s="16" t="s">
        <v>27</v>
      </c>
      <c r="N1319" s="16" t="s">
        <v>28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73021.830000000031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6"/>
    </row>
    <row r="1320" spans="1:69" ht="16.8" customHeight="1" x14ac:dyDescent="0.35">
      <c r="A1320" s="15"/>
      <c r="B1320" s="15"/>
      <c r="C1320" s="15" t="s">
        <v>97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382</v>
      </c>
      <c r="L1320" s="73">
        <v>193</v>
      </c>
      <c r="M1320" s="16" t="s">
        <v>400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73021.830000000031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6"/>
    </row>
    <row r="1321" spans="1:69" ht="16.8" customHeight="1" x14ac:dyDescent="0.35">
      <c r="A1321" s="15"/>
      <c r="B1321" s="15"/>
      <c r="C1321" s="15" t="s">
        <v>403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375</v>
      </c>
      <c r="L1321" s="50">
        <v>337</v>
      </c>
      <c r="M1321" s="16" t="s">
        <v>397</v>
      </c>
      <c r="N1321" s="16">
        <v>795</v>
      </c>
      <c r="O1321" s="16"/>
      <c r="P1321" s="18" t="s">
        <v>23</v>
      </c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73021.830000000031</v>
      </c>
      <c r="AA1321" s="15" t="s">
        <v>23</v>
      </c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 t="s">
        <v>23</v>
      </c>
      <c r="AR1321" s="14"/>
      <c r="AS1321" s="18"/>
      <c r="AT1321" s="16">
        <v>0</v>
      </c>
      <c r="AU1321" s="18">
        <f t="shared" si="447"/>
        <v>0</v>
      </c>
      <c r="AV1321" s="15" t="s">
        <v>23</v>
      </c>
      <c r="AX1321" s="14"/>
      <c r="AY1321" s="18"/>
      <c r="AZ1321" s="16">
        <v>0</v>
      </c>
      <c r="BA1321" s="18">
        <f t="shared" si="448"/>
        <v>0</v>
      </c>
      <c r="BB1321" s="15" t="s">
        <v>23</v>
      </c>
      <c r="BD1321" s="14"/>
      <c r="BE1321" s="18"/>
      <c r="BF1321" s="16">
        <v>0</v>
      </c>
      <c r="BG1321" s="18">
        <f t="shared" si="449"/>
        <v>0</v>
      </c>
      <c r="BH1321" s="15" t="s">
        <v>23</v>
      </c>
      <c r="BJ1321" s="86"/>
      <c r="BK1321" s="86"/>
      <c r="BL1321" s="24"/>
      <c r="BM1321" s="24"/>
      <c r="BN1321" s="24"/>
      <c r="BO1321" s="24"/>
      <c r="BP1321" s="24"/>
      <c r="BQ1321" s="126"/>
    </row>
    <row r="1322" spans="1:69" ht="16.8" customHeight="1" x14ac:dyDescent="0.35">
      <c r="A1322" s="15"/>
      <c r="B1322" s="15"/>
      <c r="C1322" s="64" t="s">
        <v>157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356</v>
      </c>
      <c r="L1322" s="16">
        <v>1045</v>
      </c>
      <c r="M1322" s="16" t="s">
        <v>401</v>
      </c>
      <c r="N1322" s="67">
        <v>40</v>
      </c>
      <c r="O1322" s="16" t="s">
        <v>23</v>
      </c>
      <c r="P1322" s="18" t="s">
        <v>23</v>
      </c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73021.830000000031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6"/>
    </row>
    <row r="1323" spans="1:69" ht="16.8" customHeight="1" x14ac:dyDescent="0.35">
      <c r="A1323" s="15"/>
      <c r="B1323" s="15"/>
      <c r="C1323" s="15" t="s">
        <v>207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383</v>
      </c>
      <c r="L1323" s="30">
        <v>294.5</v>
      </c>
      <c r="M1323" s="30" t="s">
        <v>404</v>
      </c>
      <c r="N1323">
        <v>0.5</v>
      </c>
      <c r="O1323" s="16" t="s">
        <v>23</v>
      </c>
      <c r="P1323" s="18" t="s">
        <v>23</v>
      </c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195</v>
      </c>
      <c r="X1323" s="18">
        <v>0</v>
      </c>
      <c r="Y1323" s="16"/>
      <c r="Z1323" s="18">
        <f t="shared" si="445"/>
        <v>73021.830000000031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6"/>
    </row>
    <row r="1324" spans="1:69" ht="16.8" customHeight="1" x14ac:dyDescent="0.35">
      <c r="A1324" s="15"/>
      <c r="B1324" s="15"/>
      <c r="C1324" s="47" t="s">
        <v>405</v>
      </c>
      <c r="D1324" s="16"/>
      <c r="E1324" s="16"/>
      <c r="F1324" s="1">
        <v>143.86000000000001</v>
      </c>
      <c r="G1324" s="16">
        <v>0</v>
      </c>
      <c r="H1324" s="16"/>
      <c r="I1324" s="4" t="s">
        <v>23</v>
      </c>
      <c r="J1324" s="14"/>
      <c r="K1324" s="148" t="s">
        <v>396</v>
      </c>
      <c r="L1324" s="67">
        <v>936</v>
      </c>
      <c r="M1324" s="16" t="s">
        <v>23</v>
      </c>
      <c r="N1324" s="16">
        <v>0</v>
      </c>
      <c r="O1324" s="16" t="s">
        <v>23</v>
      </c>
      <c r="P1324" s="18" t="s">
        <v>23</v>
      </c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73021.830000000031</v>
      </c>
      <c r="AA1324" s="15" t="s">
        <v>23</v>
      </c>
      <c r="AB1324" s="24"/>
      <c r="AC1324" s="64" t="s">
        <v>159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 t="s">
        <v>23</v>
      </c>
      <c r="AR1324" s="14"/>
      <c r="AS1324" s="18"/>
      <c r="AT1324" s="16">
        <v>0</v>
      </c>
      <c r="AU1324" s="18">
        <f t="shared" si="447"/>
        <v>0</v>
      </c>
      <c r="AV1324" s="15" t="s">
        <v>23</v>
      </c>
      <c r="AX1324" s="14"/>
      <c r="AY1324" s="18"/>
      <c r="AZ1324" s="16">
        <v>0</v>
      </c>
      <c r="BA1324" s="18">
        <f t="shared" si="448"/>
        <v>0</v>
      </c>
      <c r="BB1324" s="15" t="s">
        <v>23</v>
      </c>
      <c r="BD1324" s="14"/>
      <c r="BE1324" s="18"/>
      <c r="BF1324" s="16">
        <v>0</v>
      </c>
      <c r="BG1324" s="18">
        <f t="shared" si="449"/>
        <v>0</v>
      </c>
      <c r="BH1324" s="15" t="s">
        <v>23</v>
      </c>
      <c r="BJ1324" s="86"/>
      <c r="BK1324" s="86"/>
      <c r="BL1324" s="24"/>
      <c r="BM1324" s="24"/>
      <c r="BN1324" s="24"/>
      <c r="BO1324" s="24"/>
      <c r="BP1324" s="24"/>
      <c r="BQ1324" s="126"/>
    </row>
    <row r="1325" spans="1:69" ht="16.8" customHeight="1" x14ac:dyDescent="0.35">
      <c r="A1325" s="15"/>
      <c r="B1325" s="15"/>
      <c r="C1325" s="15" t="s">
        <v>108</v>
      </c>
      <c r="D1325" s="16"/>
      <c r="E1325" s="16"/>
      <c r="F1325" s="16"/>
      <c r="G1325" s="16">
        <v>0</v>
      </c>
      <c r="H1325" s="16"/>
      <c r="I1325" s="4" t="s">
        <v>23</v>
      </c>
      <c r="J1325" s="14"/>
      <c r="K1325" s="16" t="s">
        <v>406</v>
      </c>
      <c r="L1325" s="16">
        <v>54</v>
      </c>
      <c r="M1325" s="25" t="s">
        <v>23</v>
      </c>
      <c r="N1325" s="83">
        <v>0</v>
      </c>
      <c r="O1325" s="16" t="s">
        <v>23</v>
      </c>
      <c r="P1325" s="18" t="s">
        <v>23</v>
      </c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110</v>
      </c>
      <c r="W1325" s="14"/>
      <c r="X1325" s="18"/>
      <c r="Y1325" s="16">
        <v>0</v>
      </c>
      <c r="Z1325" s="18">
        <f t="shared" si="445"/>
        <v>73021.830000000031</v>
      </c>
      <c r="AA1325" s="15" t="s">
        <v>23</v>
      </c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 t="s">
        <v>23</v>
      </c>
      <c r="AR1325" s="14"/>
      <c r="AS1325" s="18">
        <v>0</v>
      </c>
      <c r="AT1325" s="16">
        <v>0</v>
      </c>
      <c r="AU1325" s="18">
        <f t="shared" si="447"/>
        <v>0</v>
      </c>
      <c r="AV1325" s="15" t="s">
        <v>23</v>
      </c>
      <c r="AX1325" s="14"/>
      <c r="AY1325" s="18">
        <v>0</v>
      </c>
      <c r="AZ1325" s="16">
        <v>0</v>
      </c>
      <c r="BA1325" s="18">
        <f t="shared" si="448"/>
        <v>0</v>
      </c>
      <c r="BB1325" s="15" t="s">
        <v>23</v>
      </c>
      <c r="BD1325" s="14"/>
      <c r="BE1325" s="18">
        <v>0</v>
      </c>
      <c r="BF1325" s="16">
        <v>0</v>
      </c>
      <c r="BG1325" s="18">
        <f t="shared" si="449"/>
        <v>0</v>
      </c>
      <c r="BH1325" s="15" t="s">
        <v>23</v>
      </c>
      <c r="BJ1325" s="86"/>
      <c r="BK1325" s="86"/>
      <c r="BL1325" s="24"/>
      <c r="BM1325" s="24"/>
      <c r="BN1325" s="24"/>
      <c r="BO1325" s="24"/>
      <c r="BP1325" s="24"/>
      <c r="BQ1325" s="126"/>
    </row>
    <row r="1326" spans="1:69" ht="16.8" customHeight="1" x14ac:dyDescent="0.35">
      <c r="A1326" s="15"/>
      <c r="B1326" s="15"/>
      <c r="C1326" s="15" t="s">
        <v>111</v>
      </c>
      <c r="D1326" s="16"/>
      <c r="E1326" s="16"/>
      <c r="F1326" s="16">
        <v>0</v>
      </c>
      <c r="G1326" s="16">
        <v>0</v>
      </c>
      <c r="H1326" s="16"/>
      <c r="I1326" s="4" t="s">
        <v>23</v>
      </c>
      <c r="J1326" s="14"/>
      <c r="K1326" s="50" t="s">
        <v>397</v>
      </c>
      <c r="L1326" s="25">
        <v>725</v>
      </c>
      <c r="M1326" s="16" t="s">
        <v>23</v>
      </c>
      <c r="N1326" s="93">
        <v>0</v>
      </c>
      <c r="O1326" s="16"/>
      <c r="P1326" s="18" t="s">
        <v>23</v>
      </c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73021.830000000031</v>
      </c>
      <c r="AA1326" s="15" t="s">
        <v>23</v>
      </c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 t="s">
        <v>23</v>
      </c>
      <c r="AR1326" s="14"/>
      <c r="AS1326" s="18">
        <v>0</v>
      </c>
      <c r="AT1326" s="16">
        <v>0</v>
      </c>
      <c r="AU1326" s="18">
        <f t="shared" si="447"/>
        <v>0</v>
      </c>
      <c r="AV1326" s="15" t="s">
        <v>23</v>
      </c>
      <c r="AX1326" s="14"/>
      <c r="AY1326" s="18">
        <v>0</v>
      </c>
      <c r="AZ1326" s="16">
        <v>0</v>
      </c>
      <c r="BA1326" s="18">
        <f t="shared" si="448"/>
        <v>0</v>
      </c>
      <c r="BB1326" s="15" t="s">
        <v>23</v>
      </c>
      <c r="BD1326" s="14"/>
      <c r="BE1326" s="18">
        <v>0</v>
      </c>
      <c r="BF1326" s="16">
        <v>0</v>
      </c>
      <c r="BG1326" s="18">
        <f t="shared" si="449"/>
        <v>0</v>
      </c>
      <c r="BH1326" s="15" t="s">
        <v>23</v>
      </c>
      <c r="BJ1326" s="86"/>
      <c r="BK1326" s="86"/>
      <c r="BL1326" s="24"/>
      <c r="BM1326" s="24"/>
      <c r="BN1326" s="24"/>
      <c r="BO1326" s="24"/>
      <c r="BP1326" s="24"/>
      <c r="BQ1326" s="126"/>
    </row>
    <row r="1327" spans="1:69" ht="16.8" customHeight="1" x14ac:dyDescent="0.35">
      <c r="A1327" s="15"/>
      <c r="B1327" s="15"/>
      <c r="C1327" s="15" t="s">
        <v>113</v>
      </c>
      <c r="D1327" s="16"/>
      <c r="E1327" s="16"/>
      <c r="F1327" s="16">
        <v>0</v>
      </c>
      <c r="G1327" s="16">
        <v>0</v>
      </c>
      <c r="H1327" s="16"/>
      <c r="I1327" s="4" t="s">
        <v>23</v>
      </c>
      <c r="J1327" s="14"/>
      <c r="K1327" s="16" t="s">
        <v>398</v>
      </c>
      <c r="L1327" s="16">
        <v>636.5</v>
      </c>
      <c r="M1327" s="16" t="s">
        <v>23</v>
      </c>
      <c r="N1327" s="16">
        <v>0</v>
      </c>
      <c r="O1327" s="16"/>
      <c r="P1327" s="18" t="s">
        <v>23</v>
      </c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73021.830000000031</v>
      </c>
      <c r="AA1327" s="15" t="s">
        <v>23</v>
      </c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 t="s">
        <v>23</v>
      </c>
      <c r="AR1327" s="14"/>
      <c r="AS1327" s="18">
        <v>0</v>
      </c>
      <c r="AT1327" s="16"/>
      <c r="AU1327" s="18">
        <f t="shared" si="447"/>
        <v>0</v>
      </c>
      <c r="AV1327" s="15" t="s">
        <v>23</v>
      </c>
      <c r="AX1327" s="14"/>
      <c r="AY1327" s="18">
        <v>0</v>
      </c>
      <c r="AZ1327" s="16"/>
      <c r="BA1327" s="18">
        <f t="shared" si="448"/>
        <v>0</v>
      </c>
      <c r="BB1327" s="15" t="s">
        <v>23</v>
      </c>
      <c r="BD1327" s="14"/>
      <c r="BE1327" s="18">
        <v>0</v>
      </c>
      <c r="BF1327" s="16"/>
      <c r="BG1327" s="18">
        <f t="shared" si="449"/>
        <v>0</v>
      </c>
      <c r="BH1327" s="15" t="s">
        <v>23</v>
      </c>
      <c r="BJ1327" s="86"/>
      <c r="BK1327" s="86"/>
      <c r="BL1327" s="24"/>
      <c r="BM1327" s="24"/>
      <c r="BN1327" s="24"/>
      <c r="BO1327" s="24"/>
      <c r="BP1327" s="24"/>
      <c r="BQ1327" s="126"/>
    </row>
    <row r="1328" spans="1:69" ht="16.8" customHeight="1" x14ac:dyDescent="0.35">
      <c r="A1328" s="15" t="s">
        <v>23</v>
      </c>
      <c r="B1328" s="15"/>
      <c r="C1328" s="15" t="s">
        <v>115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386</v>
      </c>
      <c r="L1328" s="16">
        <v>100</v>
      </c>
      <c r="M1328" s="16" t="s">
        <v>23</v>
      </c>
      <c r="N1328" s="16">
        <v>0</v>
      </c>
      <c r="O1328" s="16"/>
      <c r="P1328" s="18" t="s">
        <v>23</v>
      </c>
      <c r="Q1328" s="14"/>
      <c r="R1328" s="18">
        <v>0</v>
      </c>
      <c r="S1328" s="16">
        <v>0</v>
      </c>
      <c r="T1328" s="18">
        <f t="shared" si="444"/>
        <v>63427.51999999999</v>
      </c>
      <c r="U1328" s="15" t="s">
        <v>23</v>
      </c>
      <c r="W1328" s="14"/>
      <c r="X1328" s="18">
        <f>F1328</f>
        <v>0</v>
      </c>
      <c r="Y1328" s="16">
        <v>0</v>
      </c>
      <c r="Z1328" s="18">
        <f t="shared" si="445"/>
        <v>73021.830000000031</v>
      </c>
      <c r="AA1328" s="15" t="str">
        <f>C1328</f>
        <v>VERSAMENTO</v>
      </c>
      <c r="AB1328" s="24"/>
      <c r="AC1328" s="15" t="s">
        <v>23</v>
      </c>
      <c r="AD1328" s="25"/>
      <c r="AE1328" s="62" t="s">
        <v>23</v>
      </c>
      <c r="AF1328" s="63" t="s">
        <v>23</v>
      </c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 t="s">
        <v>23</v>
      </c>
      <c r="AR1328" s="14"/>
      <c r="AS1328" s="18">
        <v>0</v>
      </c>
      <c r="AT1328" s="16"/>
      <c r="AU1328" s="18">
        <f t="shared" si="447"/>
        <v>0</v>
      </c>
      <c r="AV1328" s="15" t="s">
        <v>23</v>
      </c>
      <c r="AX1328" s="14"/>
      <c r="AY1328" s="18">
        <v>0</v>
      </c>
      <c r="AZ1328" s="16"/>
      <c r="BA1328" s="18">
        <f t="shared" si="448"/>
        <v>0</v>
      </c>
      <c r="BB1328" s="15" t="s">
        <v>23</v>
      </c>
      <c r="BD1328" s="14"/>
      <c r="BE1328" s="18">
        <v>0</v>
      </c>
      <c r="BF1328" s="16"/>
      <c r="BG1328" s="18">
        <f t="shared" si="449"/>
        <v>0</v>
      </c>
      <c r="BH1328" s="15" t="s">
        <v>23</v>
      </c>
      <c r="BJ1328" s="86"/>
      <c r="BK1328" s="86"/>
      <c r="BL1328" s="24"/>
      <c r="BM1328" s="24"/>
      <c r="BN1328" s="24"/>
      <c r="BO1328" s="24"/>
      <c r="BP1328" s="24"/>
      <c r="BQ1328" s="126"/>
    </row>
    <row r="1329" spans="1:69" ht="16.8" customHeight="1" x14ac:dyDescent="0.35">
      <c r="A1329" s="15"/>
      <c r="B1329" s="15" t="s">
        <v>23</v>
      </c>
      <c r="C1329" s="15" t="s">
        <v>115</v>
      </c>
      <c r="D1329" s="16"/>
      <c r="E1329" s="16"/>
      <c r="F1329" s="16">
        <v>0</v>
      </c>
      <c r="G1329" s="16"/>
      <c r="H1329" s="16">
        <v>0</v>
      </c>
      <c r="I1329" s="4"/>
      <c r="J1329" s="14" t="s">
        <v>23</v>
      </c>
      <c r="K1329" s="16" t="s">
        <v>407</v>
      </c>
      <c r="L1329" s="16">
        <v>1045</v>
      </c>
      <c r="M1329" s="16" t="s">
        <v>23</v>
      </c>
      <c r="N1329" s="16">
        <v>0</v>
      </c>
      <c r="O1329" s="16"/>
      <c r="P1329" s="18" t="s">
        <v>23</v>
      </c>
      <c r="Q1329" s="14"/>
      <c r="R1329" s="18">
        <v>0</v>
      </c>
      <c r="S1329" s="16">
        <v>0</v>
      </c>
      <c r="T1329" s="18">
        <f t="shared" si="444"/>
        <v>63427.51999999999</v>
      </c>
      <c r="U1329" s="15" t="s">
        <v>23</v>
      </c>
      <c r="W1329" s="14"/>
      <c r="X1329" s="18">
        <f>F1329</f>
        <v>0</v>
      </c>
      <c r="Y1329" s="16"/>
      <c r="Z1329" s="18">
        <f t="shared" si="445"/>
        <v>73021.830000000031</v>
      </c>
      <c r="AA1329" s="15" t="s">
        <v>23</v>
      </c>
      <c r="AB1329" s="24"/>
      <c r="AC1329" s="15" t="s">
        <v>23</v>
      </c>
      <c r="AD1329" s="25"/>
      <c r="AE1329" s="62" t="s">
        <v>23</v>
      </c>
      <c r="AF1329" s="63" t="s">
        <v>23</v>
      </c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 t="s">
        <v>23</v>
      </c>
      <c r="AR1329" s="14"/>
      <c r="AS1329" s="18">
        <v>0</v>
      </c>
      <c r="AT1329" s="16"/>
      <c r="AU1329" s="18">
        <f t="shared" si="447"/>
        <v>0</v>
      </c>
      <c r="AV1329" s="15" t="s">
        <v>23</v>
      </c>
      <c r="AX1329" s="14"/>
      <c r="AY1329" s="18">
        <v>0</v>
      </c>
      <c r="AZ1329" s="16"/>
      <c r="BA1329" s="18">
        <f t="shared" si="448"/>
        <v>0</v>
      </c>
      <c r="BB1329" s="15" t="s">
        <v>23</v>
      </c>
      <c r="BD1329" s="14"/>
      <c r="BE1329" s="18">
        <v>0</v>
      </c>
      <c r="BF1329" s="16"/>
      <c r="BG1329" s="18">
        <f t="shared" si="449"/>
        <v>0</v>
      </c>
      <c r="BH1329" s="15" t="s">
        <v>23</v>
      </c>
      <c r="BJ1329" s="86"/>
      <c r="BK1329" s="86"/>
      <c r="BL1329" s="24"/>
      <c r="BM1329" s="24"/>
      <c r="BN1329" s="24"/>
      <c r="BO1329" s="24"/>
      <c r="BP1329" s="24"/>
      <c r="BQ1329" s="126"/>
    </row>
    <row r="1330" spans="1:69" ht="16.8" customHeight="1" x14ac:dyDescent="0.35">
      <c r="A1330" s="15" t="s">
        <v>23</v>
      </c>
      <c r="B1330" s="15"/>
      <c r="C1330" s="15" t="s">
        <v>115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408</v>
      </c>
      <c r="L1330" s="67">
        <v>-1</v>
      </c>
      <c r="M1330" s="44" t="s">
        <v>23</v>
      </c>
      <c r="N1330" s="16">
        <v>0</v>
      </c>
      <c r="O1330" s="16"/>
      <c r="P1330" s="18" t="s">
        <v>23</v>
      </c>
      <c r="Q1330" s="14"/>
      <c r="R1330" s="18">
        <v>0</v>
      </c>
      <c r="S1330" s="16">
        <v>0</v>
      </c>
      <c r="T1330" s="18">
        <f t="shared" si="444"/>
        <v>63427.51999999999</v>
      </c>
      <c r="U1330" s="15" t="s">
        <v>23</v>
      </c>
      <c r="W1330" s="14"/>
      <c r="X1330" s="18">
        <f>F1330</f>
        <v>0</v>
      </c>
      <c r="Y1330" s="16"/>
      <c r="Z1330" s="18">
        <f t="shared" si="445"/>
        <v>73021.830000000031</v>
      </c>
      <c r="AA1330" s="15" t="s">
        <v>23</v>
      </c>
      <c r="AB1330" s="24"/>
      <c r="AC1330" s="15" t="s">
        <v>23</v>
      </c>
      <c r="AD1330" s="25"/>
      <c r="AE1330" s="62" t="s">
        <v>23</v>
      </c>
      <c r="AF1330" s="63" t="s">
        <v>23</v>
      </c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 t="s">
        <v>23</v>
      </c>
      <c r="AR1330" s="14"/>
      <c r="AS1330" s="18">
        <v>0</v>
      </c>
      <c r="AT1330" s="16"/>
      <c r="AU1330" s="18">
        <f t="shared" si="447"/>
        <v>0</v>
      </c>
      <c r="AV1330" s="15" t="s">
        <v>23</v>
      </c>
      <c r="AX1330" s="14"/>
      <c r="AY1330" s="18">
        <v>0</v>
      </c>
      <c r="AZ1330" s="16"/>
      <c r="BA1330" s="18">
        <f t="shared" si="448"/>
        <v>0</v>
      </c>
      <c r="BB1330" s="15" t="s">
        <v>23</v>
      </c>
      <c r="BD1330" s="14"/>
      <c r="BE1330" s="18">
        <v>0</v>
      </c>
      <c r="BF1330" s="16"/>
      <c r="BG1330" s="18">
        <f t="shared" si="449"/>
        <v>0</v>
      </c>
      <c r="BH1330" s="15" t="s">
        <v>23</v>
      </c>
      <c r="BJ1330" s="86"/>
      <c r="BK1330" s="86"/>
      <c r="BL1330" s="24"/>
      <c r="BM1330" s="24"/>
      <c r="BN1330" s="24"/>
      <c r="BO1330" s="24"/>
      <c r="BP1330" s="24"/>
      <c r="BQ1330" s="126"/>
    </row>
    <row r="1331" spans="1:69" ht="16.8" customHeight="1" x14ac:dyDescent="0.35">
      <c r="A1331" s="15"/>
      <c r="B1331" s="15"/>
      <c r="C1331" s="15" t="s">
        <v>115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69</v>
      </c>
      <c r="L1331" s="51">
        <f>AI1340</f>
        <v>0</v>
      </c>
      <c r="M1331" s="16" t="s">
        <v>23</v>
      </c>
      <c r="N1331" s="16">
        <v>0</v>
      </c>
      <c r="O1331" s="16"/>
      <c r="P1331" s="18" t="s">
        <v>23</v>
      </c>
      <c r="Q1331" s="14"/>
      <c r="R1331" s="18">
        <v>0</v>
      </c>
      <c r="S1331" s="16">
        <v>0</v>
      </c>
      <c r="T1331" s="18">
        <f t="shared" si="444"/>
        <v>63427.51999999999</v>
      </c>
      <c r="U1331" s="15" t="s">
        <v>23</v>
      </c>
      <c r="W1331" s="14"/>
      <c r="X1331" s="18">
        <f>F1331</f>
        <v>0</v>
      </c>
      <c r="Y1331" s="16">
        <v>0</v>
      </c>
      <c r="Z1331" s="18">
        <f t="shared" si="445"/>
        <v>73021.830000000031</v>
      </c>
      <c r="AA1331" s="15" t="str">
        <f>C1331</f>
        <v>VERSAMENTO</v>
      </c>
      <c r="AB1331" s="24"/>
      <c r="AC1331" s="15" t="s">
        <v>23</v>
      </c>
      <c r="AD1331" s="25"/>
      <c r="AE1331" s="62" t="s">
        <v>23</v>
      </c>
      <c r="AF1331" s="63" t="s">
        <v>23</v>
      </c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 t="s">
        <v>23</v>
      </c>
      <c r="AR1331" s="14"/>
      <c r="AS1331" s="18">
        <v>0</v>
      </c>
      <c r="AT1331" s="16"/>
      <c r="AU1331" s="18">
        <f t="shared" si="447"/>
        <v>0</v>
      </c>
      <c r="AV1331" s="15" t="s">
        <v>23</v>
      </c>
      <c r="AX1331" s="14"/>
      <c r="AY1331" s="18">
        <v>0</v>
      </c>
      <c r="AZ1331" s="16"/>
      <c r="BA1331" s="18">
        <f t="shared" si="448"/>
        <v>0</v>
      </c>
      <c r="BB1331" s="15" t="s">
        <v>23</v>
      </c>
      <c r="BD1331" s="14"/>
      <c r="BE1331" s="18">
        <v>0</v>
      </c>
      <c r="BF1331" s="16"/>
      <c r="BG1331" s="18">
        <f t="shared" si="449"/>
        <v>0</v>
      </c>
      <c r="BH1331" s="15" t="s">
        <v>23</v>
      </c>
      <c r="BJ1331" s="86"/>
      <c r="BK1331" s="86" t="s">
        <v>409</v>
      </c>
      <c r="BL1331" s="24">
        <v>328</v>
      </c>
      <c r="BM1331" s="24"/>
      <c r="BN1331" s="24"/>
      <c r="BO1331" s="24"/>
      <c r="BP1331" s="24"/>
      <c r="BQ1331" s="126"/>
    </row>
    <row r="1332" spans="1:69" ht="16.8" customHeight="1" x14ac:dyDescent="0.35">
      <c r="A1332" s="15"/>
      <c r="B1332" s="15"/>
      <c r="C1332" s="68" t="s">
        <v>115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119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 t="s">
        <v>23</v>
      </c>
      <c r="W1332" s="14"/>
      <c r="X1332" s="18">
        <v>0</v>
      </c>
      <c r="Y1332" s="16"/>
      <c r="Z1332" s="18">
        <f t="shared" si="445"/>
        <v>73021.830000000031</v>
      </c>
      <c r="AA1332" s="15" t="str">
        <f>C1332</f>
        <v>VERSAMENTO</v>
      </c>
      <c r="AB1332" s="24"/>
      <c r="AC1332" s="15" t="s">
        <v>23</v>
      </c>
      <c r="AD1332" s="25"/>
      <c r="AE1332" s="62" t="s">
        <v>23</v>
      </c>
      <c r="AF1332" s="63" t="s">
        <v>23</v>
      </c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 t="s">
        <v>23</v>
      </c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 t="s">
        <v>23</v>
      </c>
      <c r="BD1332" s="14"/>
      <c r="BE1332" s="18">
        <v>0</v>
      </c>
      <c r="BF1332" s="16"/>
      <c r="BG1332" s="18">
        <f t="shared" si="449"/>
        <v>0</v>
      </c>
      <c r="BH1332" s="15" t="s">
        <v>23</v>
      </c>
      <c r="BJ1332" s="86"/>
      <c r="BK1332" s="86" t="s">
        <v>410</v>
      </c>
      <c r="BL1332" s="24"/>
      <c r="BM1332" s="24"/>
      <c r="BN1332" s="24"/>
      <c r="BO1332" s="24"/>
      <c r="BP1332" s="24"/>
      <c r="BQ1332" s="126"/>
    </row>
    <row r="1333" spans="1:69" ht="16.8" customHeight="1" x14ac:dyDescent="0.35">
      <c r="A1333" s="15"/>
      <c r="B1333" s="15"/>
      <c r="C1333" s="15" t="s">
        <v>178</v>
      </c>
      <c r="D1333" s="16"/>
      <c r="E1333" s="16"/>
      <c r="F1333" s="16">
        <f>'BONIFICI GENERALI '!B1038+'BONIFICI CATTOLICA'!B1038+'BONIFICI TUTELA'!B622+BL1340</f>
        <v>23559.090000000004</v>
      </c>
      <c r="G1333" s="85">
        <f>F1323</f>
        <v>1956.3</v>
      </c>
      <c r="H1333" s="16"/>
      <c r="I1333" s="4"/>
      <c r="J1333" s="14"/>
      <c r="K1333" s="17" t="s">
        <v>94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 t="s">
        <v>23</v>
      </c>
      <c r="W1333" s="14"/>
      <c r="X1333" s="18">
        <f>F1333</f>
        <v>23559.090000000004</v>
      </c>
      <c r="Y1333" s="16">
        <f>G1333</f>
        <v>1956.3</v>
      </c>
      <c r="Z1333" s="18">
        <f t="shared" si="445"/>
        <v>94624.620000000039</v>
      </c>
      <c r="AA1333" s="15" t="str">
        <f>C1333</f>
        <v>BONIFICI</v>
      </c>
      <c r="AB1333" s="24"/>
      <c r="AC1333" s="15" t="s">
        <v>23</v>
      </c>
      <c r="AD1333" s="25"/>
      <c r="AE1333" s="62" t="s">
        <v>23</v>
      </c>
      <c r="AF1333" s="63" t="s">
        <v>23</v>
      </c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 t="s">
        <v>23</v>
      </c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 t="s">
        <v>23</v>
      </c>
      <c r="BD1333" s="14"/>
      <c r="BE1333" s="18">
        <v>0</v>
      </c>
      <c r="BF1333" s="16"/>
      <c r="BG1333" s="18">
        <f t="shared" si="449"/>
        <v>0</v>
      </c>
      <c r="BH1333" s="15" t="s">
        <v>23</v>
      </c>
      <c r="BJ1333" s="86"/>
      <c r="BK1333" s="86"/>
      <c r="BL1333" s="24"/>
      <c r="BM1333" s="24"/>
      <c r="BN1333" s="24"/>
      <c r="BO1333" s="24"/>
      <c r="BP1333" s="24"/>
      <c r="BQ1333" s="126"/>
    </row>
    <row r="1334" spans="1:69" ht="16.8" customHeight="1" x14ac:dyDescent="0.35">
      <c r="A1334" s="15"/>
      <c r="B1334" s="15"/>
      <c r="C1334" s="47" t="s">
        <v>120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 t="s">
        <v>23</v>
      </c>
      <c r="N1334" s="3" t="s">
        <v>23</v>
      </c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94480.760000000038</v>
      </c>
      <c r="AA1334" s="15" t="str">
        <f>C1334</f>
        <v>PREL .PROVVIGIONI MATURATE</v>
      </c>
      <c r="AB1334" s="24"/>
      <c r="AC1334" s="15" t="s">
        <v>166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 t="s">
        <v>23</v>
      </c>
      <c r="AR1334" s="14"/>
      <c r="AS1334" s="18"/>
      <c r="AT1334" s="25">
        <v>0</v>
      </c>
      <c r="AU1334" s="18">
        <f t="shared" si="447"/>
        <v>0</v>
      </c>
      <c r="AV1334" s="15" t="s">
        <v>23</v>
      </c>
      <c r="AX1334" s="14"/>
      <c r="AY1334" s="18"/>
      <c r="AZ1334" s="25">
        <v>0</v>
      </c>
      <c r="BA1334" s="18">
        <f t="shared" si="448"/>
        <v>0</v>
      </c>
      <c r="BB1334" s="15" t="s">
        <v>23</v>
      </c>
      <c r="BD1334" s="14"/>
      <c r="BE1334" s="18"/>
      <c r="BF1334" s="25">
        <v>0</v>
      </c>
      <c r="BG1334" s="18">
        <f t="shared" si="449"/>
        <v>0</v>
      </c>
      <c r="BH1334" s="15" t="s">
        <v>23</v>
      </c>
      <c r="BJ1334" s="86"/>
      <c r="BK1334" s="86"/>
      <c r="BL1334" s="24"/>
      <c r="BM1334" s="24"/>
      <c r="BN1334" s="24"/>
      <c r="BO1334" s="24"/>
      <c r="BP1334" s="24"/>
      <c r="BQ1334" s="126"/>
    </row>
    <row r="1335" spans="1:69" ht="16.8" customHeight="1" x14ac:dyDescent="0.35">
      <c r="A1335" s="15"/>
      <c r="B1335" s="15"/>
      <c r="C1335" s="15" t="s">
        <v>121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 t="s">
        <v>23</v>
      </c>
      <c r="N1335" s="16" t="s">
        <v>23</v>
      </c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94480.760000000038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6"/>
    </row>
    <row r="1336" spans="1:69" ht="16.8" customHeight="1" x14ac:dyDescent="0.35">
      <c r="A1336" s="15" t="s">
        <v>23</v>
      </c>
      <c r="B1336" s="15"/>
      <c r="C1336" s="15" t="s">
        <v>122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94480.760000000038</v>
      </c>
      <c r="AA1336" s="15" t="s">
        <v>23</v>
      </c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 t="s">
        <v>23</v>
      </c>
      <c r="AR1336" s="14"/>
      <c r="AS1336" s="18"/>
      <c r="AT1336" s="16">
        <v>0</v>
      </c>
      <c r="AU1336" s="18">
        <f t="shared" si="447"/>
        <v>0</v>
      </c>
      <c r="AV1336" s="15" t="s">
        <v>23</v>
      </c>
      <c r="AX1336" s="14"/>
      <c r="AY1336" s="18"/>
      <c r="AZ1336" s="16">
        <v>0</v>
      </c>
      <c r="BA1336" s="18">
        <f t="shared" si="448"/>
        <v>0</v>
      </c>
      <c r="BB1336" s="15" t="s">
        <v>23</v>
      </c>
      <c r="BD1336" s="14"/>
      <c r="BE1336" s="18"/>
      <c r="BF1336" s="16">
        <v>0</v>
      </c>
      <c r="BG1336" s="18">
        <f t="shared" si="449"/>
        <v>0</v>
      </c>
      <c r="BH1336" s="15" t="s">
        <v>23</v>
      </c>
      <c r="BJ1336" s="86"/>
      <c r="BK1336" s="86"/>
      <c r="BL1336" s="24"/>
      <c r="BM1336" s="24"/>
      <c r="BN1336" s="24"/>
      <c r="BO1336" s="24"/>
      <c r="BP1336" s="24"/>
      <c r="BQ1336" s="126"/>
    </row>
    <row r="1337" spans="1:69" ht="16.8" customHeight="1" x14ac:dyDescent="0.35">
      <c r="A1337" s="15"/>
      <c r="B1337" s="15"/>
      <c r="C1337" s="15" t="s">
        <v>23</v>
      </c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123</v>
      </c>
      <c r="L1337" s="3">
        <f>SUM(L1317:L1331)+N1316+L1333+L1334</f>
        <v>178634.32000000004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 t="s">
        <v>23</v>
      </c>
      <c r="W1337" s="14"/>
      <c r="X1337" s="18">
        <v>0</v>
      </c>
      <c r="Y1337" s="16">
        <v>0</v>
      </c>
      <c r="Z1337" s="18">
        <f t="shared" si="445"/>
        <v>94480.760000000038</v>
      </c>
      <c r="AA1337" s="15" t="s">
        <v>23</v>
      </c>
      <c r="AB1337" s="24"/>
      <c r="AC1337" s="15" t="str">
        <f>C1337</f>
        <v/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119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 t="s">
        <v>23</v>
      </c>
      <c r="AR1337" s="14"/>
      <c r="AS1337" s="18"/>
      <c r="AT1337" s="16">
        <v>0</v>
      </c>
      <c r="AU1337" s="18">
        <f t="shared" si="447"/>
        <v>0</v>
      </c>
      <c r="AV1337" s="16" t="s">
        <v>23</v>
      </c>
      <c r="AX1337" s="14"/>
      <c r="AY1337" s="18"/>
      <c r="AZ1337" s="16">
        <v>0</v>
      </c>
      <c r="BA1337" s="18">
        <f t="shared" si="448"/>
        <v>0</v>
      </c>
      <c r="BB1337" s="15" t="s">
        <v>23</v>
      </c>
      <c r="BD1337" s="14"/>
      <c r="BE1337" s="18"/>
      <c r="BF1337" s="16">
        <v>0</v>
      </c>
      <c r="BG1337" s="18">
        <f t="shared" si="449"/>
        <v>0</v>
      </c>
      <c r="BH1337" s="15" t="s">
        <v>23</v>
      </c>
      <c r="BJ1337" s="86"/>
      <c r="BK1337" s="86"/>
      <c r="BL1337" s="24"/>
      <c r="BM1337" s="24"/>
      <c r="BN1337" s="24"/>
      <c r="BO1337" s="24"/>
      <c r="BP1337" s="24"/>
      <c r="BQ1337" s="126"/>
    </row>
    <row r="1338" spans="1:69" ht="16.8" customHeight="1" x14ac:dyDescent="0.35">
      <c r="A1338" s="15"/>
      <c r="B1338" s="15"/>
      <c r="C1338" s="64" t="s">
        <v>150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 t="s">
        <v>23</v>
      </c>
      <c r="K1338" s="6" t="s">
        <v>124</v>
      </c>
      <c r="L1338" s="3">
        <f>L1337-M1337</f>
        <v>99231.940000000031</v>
      </c>
      <c r="M1338" s="16"/>
      <c r="N1338" s="16"/>
      <c r="O1338" s="16" t="s">
        <v>23</v>
      </c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94480.760000000038</v>
      </c>
      <c r="AA1338" s="15" t="s">
        <v>23</v>
      </c>
      <c r="AB1338" s="24"/>
      <c r="AC1338" s="71" t="s">
        <v>199</v>
      </c>
      <c r="AD1338" s="65"/>
      <c r="AE1338" s="65">
        <v>0</v>
      </c>
      <c r="AF1338" s="63">
        <f>SUM(AF1290:AF1337)</f>
        <v>57401.06</v>
      </c>
      <c r="AG1338" s="25"/>
      <c r="AH1338" s="24" t="s">
        <v>125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 t="s">
        <v>23</v>
      </c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6"/>
    </row>
    <row r="1339" spans="1:69" ht="16.8" customHeight="1" x14ac:dyDescent="0.35">
      <c r="A1339" s="15"/>
      <c r="B1339" s="15"/>
      <c r="C1339" s="64" t="s">
        <v>152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36</v>
      </c>
      <c r="L1339" s="55">
        <f>D1340+E1340+A1340+B1340+B1287</f>
        <v>99231.94</v>
      </c>
      <c r="M1339" s="16"/>
      <c r="N1339" s="16"/>
      <c r="O1339" s="56" t="s">
        <v>23</v>
      </c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94480.760000000038</v>
      </c>
      <c r="AA1339" s="15" t="s">
        <v>23</v>
      </c>
      <c r="AB1339" s="24"/>
      <c r="AC1339" s="71" t="s">
        <v>170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6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127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128</v>
      </c>
      <c r="L1340" s="3">
        <f>L1338-L1339</f>
        <v>0</v>
      </c>
      <c r="M1340" s="27" t="s">
        <v>171</v>
      </c>
      <c r="N1340" s="27">
        <f>O1340-L1339</f>
        <v>4603.2400000000343</v>
      </c>
      <c r="O1340" s="44">
        <f>Z1340+AU1340+N1316+SUM(L1319:L1330)+SUM(N1320:N1330)+L1334-D1286-D1289-D1285+E1287</f>
        <v>103835.18000000004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94480.760000000038</v>
      </c>
      <c r="AA1340" s="57"/>
      <c r="AB1340" s="60"/>
      <c r="AC1340" s="60" t="s">
        <v>129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172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200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/>
      <c r="B1343" s="2" t="s">
        <v>23</v>
      </c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4" t="s">
        <v>25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V1343" s="7" t="s">
        <v>23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130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173</v>
      </c>
      <c r="BK1343" s="21" t="s">
        <v>0</v>
      </c>
      <c r="BL1343" s="8" t="s">
        <v>35</v>
      </c>
      <c r="BM1343" s="8" t="s">
        <v>0</v>
      </c>
      <c r="BN1343" s="8" t="s">
        <v>41</v>
      </c>
      <c r="BO1343" s="8" t="s">
        <v>174</v>
      </c>
      <c r="BP1343" s="8" t="s">
        <v>0</v>
      </c>
      <c r="BQ1343" s="9" t="s">
        <v>175</v>
      </c>
    </row>
    <row r="1344" spans="1:69" ht="16.8" customHeight="1" x14ac:dyDescent="0.35">
      <c r="A1344" s="14">
        <v>45322</v>
      </c>
      <c r="B1344" s="15" t="s">
        <v>176</v>
      </c>
      <c r="C1344" s="15" t="s">
        <v>177</v>
      </c>
      <c r="D1344" s="16">
        <v>2887.8</v>
      </c>
      <c r="E1344" s="16">
        <v>0</v>
      </c>
      <c r="F1344" s="16"/>
      <c r="G1344" s="16"/>
      <c r="H1344" s="105"/>
      <c r="I1344" s="4"/>
      <c r="J1344" s="14">
        <f>A1344</f>
        <v>45322</v>
      </c>
      <c r="K1344" s="17" t="s">
        <v>25</v>
      </c>
      <c r="L1344" s="16">
        <f>D1347+D1350+D1348+D1351</f>
        <v>3777.71</v>
      </c>
      <c r="M1344" s="16"/>
      <c r="N1344" s="82">
        <f>L1344+L1345-M1345</f>
        <v>3777.71</v>
      </c>
      <c r="O1344" s="80" t="e">
        <f>D1347+D1350+D1348-E1348-E1347+O1283</f>
        <v>#VALUE!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94480.760000000038</v>
      </c>
      <c r="AA1344" s="15"/>
      <c r="AB1344" s="19">
        <f>A1344</f>
        <v>45322</v>
      </c>
      <c r="AC1344" s="12" t="s">
        <v>26</v>
      </c>
      <c r="AD1344" s="11">
        <f>N1344</f>
        <v>3777.71</v>
      </c>
      <c r="AE1344" s="11"/>
      <c r="AF1344" s="20"/>
      <c r="AG1344" s="20"/>
      <c r="AH1344" s="21" t="s">
        <v>27</v>
      </c>
      <c r="AI1344" s="22" t="s">
        <v>28</v>
      </c>
      <c r="AJ1344" s="23" t="s">
        <v>29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178</v>
      </c>
      <c r="BM1344" s="88">
        <f>BK1344</f>
        <v>45322</v>
      </c>
      <c r="BN1344" s="24" t="s">
        <v>178</v>
      </c>
      <c r="BO1344" s="24"/>
      <c r="BP1344" s="88">
        <f>BK1344</f>
        <v>45322</v>
      </c>
      <c r="BQ1344" s="126"/>
    </row>
    <row r="1345" spans="1:69" ht="16.8" customHeight="1" x14ac:dyDescent="0.35">
      <c r="A1345" s="15"/>
      <c r="B1345" s="15"/>
      <c r="C1345" s="15" t="s">
        <v>179</v>
      </c>
      <c r="D1345" s="16">
        <v>0</v>
      </c>
      <c r="E1345" s="16"/>
      <c r="F1345" s="16"/>
      <c r="G1345" s="16"/>
      <c r="H1345" s="105" t="s">
        <v>35</v>
      </c>
      <c r="I1345" s="4"/>
      <c r="J1345" s="14"/>
      <c r="K1345" s="17" t="s">
        <v>31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94480.760000000038</v>
      </c>
      <c r="AA1345" s="15"/>
      <c r="AB1345" s="24"/>
      <c r="AC1345" s="24" t="s">
        <v>32</v>
      </c>
      <c r="AD1345" s="25"/>
      <c r="AE1345" s="25"/>
      <c r="AF1345" s="25"/>
      <c r="AG1345" s="25"/>
      <c r="AH1345" s="12" t="s">
        <v>33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 t="s">
        <v>23</v>
      </c>
      <c r="BL1345" s="24">
        <v>0</v>
      </c>
      <c r="BM1345" s="91" t="s">
        <v>23</v>
      </c>
      <c r="BN1345" s="24">
        <v>0</v>
      </c>
      <c r="BO1345" s="24">
        <v>0</v>
      </c>
      <c r="BP1345" s="91" t="s">
        <v>23</v>
      </c>
      <c r="BQ1345" s="126"/>
    </row>
    <row r="1346" spans="1:69" ht="16.8" customHeight="1" x14ac:dyDescent="0.35">
      <c r="A1346" s="15"/>
      <c r="B1346" s="15"/>
      <c r="C1346" s="15" t="s">
        <v>180</v>
      </c>
      <c r="D1346" s="16">
        <v>9091.23</v>
      </c>
      <c r="E1346" s="16">
        <v>1945.98</v>
      </c>
      <c r="F1346" s="16" t="s">
        <v>23</v>
      </c>
      <c r="G1346" s="16"/>
      <c r="H1346" s="105">
        <f>D1347+H1285</f>
        <v>4646.08</v>
      </c>
      <c r="I1346" s="4"/>
      <c r="J1346" s="14"/>
      <c r="K1346" s="17" t="s">
        <v>36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94480.760000000038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 t="s">
        <v>23</v>
      </c>
      <c r="BL1346" s="24">
        <v>0</v>
      </c>
      <c r="BM1346" s="91" t="s">
        <v>23</v>
      </c>
      <c r="BN1346" s="24">
        <v>0</v>
      </c>
      <c r="BO1346" s="24">
        <v>0</v>
      </c>
      <c r="BP1346" s="91" t="s">
        <v>23</v>
      </c>
      <c r="BQ1346" s="126"/>
    </row>
    <row r="1347" spans="1:69" ht="16.8" customHeight="1" x14ac:dyDescent="0.35">
      <c r="A1347" s="15"/>
      <c r="B1347" s="15">
        <v>0</v>
      </c>
      <c r="C1347" s="15" t="s">
        <v>181</v>
      </c>
      <c r="D1347" s="16">
        <v>290.39999999999998</v>
      </c>
      <c r="E1347" s="16"/>
      <c r="F1347" s="16"/>
      <c r="G1347" s="16"/>
      <c r="H1347" s="105" t="s">
        <v>41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94480.760000000038</v>
      </c>
      <c r="AA1347" s="15"/>
      <c r="AB1347" s="24"/>
      <c r="AC1347" s="24"/>
      <c r="AD1347" s="25"/>
      <c r="AE1347" s="25"/>
      <c r="AF1347" s="25"/>
      <c r="AG1347" s="25"/>
      <c r="AH1347" s="17" t="s">
        <v>23</v>
      </c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 t="s">
        <v>23</v>
      </c>
      <c r="BL1347" s="24">
        <v>0</v>
      </c>
      <c r="BM1347" s="91" t="s">
        <v>23</v>
      </c>
      <c r="BN1347" s="24">
        <v>0</v>
      </c>
      <c r="BO1347" s="24">
        <v>0</v>
      </c>
      <c r="BP1347" s="91" t="s">
        <v>23</v>
      </c>
      <c r="BQ1347" s="126"/>
    </row>
    <row r="1348" spans="1:69" ht="16.8" customHeight="1" x14ac:dyDescent="0.35">
      <c r="A1348" s="15"/>
      <c r="B1348" s="16">
        <f>B1347+B1287</f>
        <v>3321.27</v>
      </c>
      <c r="C1348" s="15" t="s">
        <v>411</v>
      </c>
      <c r="D1348" s="16">
        <v>3441.61</v>
      </c>
      <c r="E1348" s="16">
        <v>0</v>
      </c>
      <c r="F1348" s="16"/>
      <c r="G1348" s="16"/>
      <c r="H1348" s="105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94480.760000000038</v>
      </c>
      <c r="AA1348" s="15"/>
      <c r="AB1348" s="24"/>
      <c r="AC1348" s="17" t="s">
        <v>23</v>
      </c>
      <c r="AD1348" s="25"/>
      <c r="AE1348" s="25" t="s">
        <v>23</v>
      </c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 t="s">
        <v>23</v>
      </c>
      <c r="BL1348" s="24">
        <v>0</v>
      </c>
      <c r="BM1348" s="91" t="s">
        <v>23</v>
      </c>
      <c r="BN1348" s="24">
        <v>0</v>
      </c>
      <c r="BO1348" s="24"/>
      <c r="BP1348" s="24"/>
      <c r="BQ1348" s="126"/>
    </row>
    <row r="1349" spans="1:69" ht="16.8" customHeight="1" x14ac:dyDescent="0.35">
      <c r="A1349" s="15"/>
      <c r="B1349" s="15"/>
      <c r="C1349" s="15" t="s">
        <v>183</v>
      </c>
      <c r="D1349" s="16">
        <v>180</v>
      </c>
      <c r="E1349" s="16">
        <v>0</v>
      </c>
      <c r="F1349" s="16"/>
      <c r="G1349" s="16"/>
      <c r="H1349" s="105" t="s">
        <v>45</v>
      </c>
      <c r="I1349" s="77" t="s">
        <v>184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94480.760000000038</v>
      </c>
      <c r="AA1349" s="15"/>
      <c r="AB1349" s="24"/>
      <c r="AC1349" s="17" t="s">
        <v>23</v>
      </c>
      <c r="AD1349" s="25"/>
      <c r="AE1349" s="25" t="s">
        <v>23</v>
      </c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 t="s">
        <v>23</v>
      </c>
      <c r="BL1349" s="24">
        <v>0</v>
      </c>
      <c r="BM1349" s="91" t="s">
        <v>23</v>
      </c>
      <c r="BN1349" s="24">
        <v>0</v>
      </c>
      <c r="BO1349" s="24"/>
      <c r="BP1349" s="24"/>
      <c r="BQ1349" s="126"/>
    </row>
    <row r="1350" spans="1:69" ht="16.8" customHeight="1" x14ac:dyDescent="0.35">
      <c r="A1350" s="15"/>
      <c r="B1350" s="15" t="s">
        <v>43</v>
      </c>
      <c r="C1350" s="15" t="s">
        <v>185</v>
      </c>
      <c r="D1350" s="16">
        <v>0</v>
      </c>
      <c r="E1350" s="16"/>
      <c r="F1350" s="16"/>
      <c r="G1350" s="16"/>
      <c r="H1350" s="105">
        <f>D1350+H1289</f>
        <v>143.85999999999999</v>
      </c>
      <c r="I1350" s="78">
        <f>D1347+D1348-E1348+D1350</f>
        <v>3732.01</v>
      </c>
      <c r="J1350" s="14"/>
      <c r="K1350" s="15" t="s">
        <v>46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94480.760000000038</v>
      </c>
      <c r="AA1350" s="15"/>
      <c r="AB1350" s="24"/>
      <c r="AC1350" s="17" t="s">
        <v>23</v>
      </c>
      <c r="AD1350" s="25"/>
      <c r="AE1350" s="25" t="s">
        <v>23</v>
      </c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 t="s">
        <v>23</v>
      </c>
      <c r="BL1350" s="24">
        <v>0</v>
      </c>
      <c r="BM1350" s="91" t="s">
        <v>23</v>
      </c>
      <c r="BN1350" s="24">
        <v>0</v>
      </c>
      <c r="BO1350" s="24"/>
      <c r="BP1350" s="24"/>
      <c r="BQ1350" s="126"/>
    </row>
    <row r="1351" spans="1:69" ht="16.8" customHeight="1" x14ac:dyDescent="0.35">
      <c r="A1351" s="15"/>
      <c r="B1351" s="15"/>
      <c r="C1351" s="15" t="s">
        <v>186</v>
      </c>
      <c r="D1351" s="16">
        <v>45.7</v>
      </c>
      <c r="E1351" s="16"/>
      <c r="F1351" s="16"/>
      <c r="G1351" s="16">
        <v>0</v>
      </c>
      <c r="H1351" s="105" t="s">
        <v>50</v>
      </c>
      <c r="I1351" s="4"/>
      <c r="J1351" s="14"/>
      <c r="K1351" s="15" t="s">
        <v>48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94480.760000000038</v>
      </c>
      <c r="AA1351" s="15" t="s">
        <v>23</v>
      </c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 t="s">
        <v>23</v>
      </c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 t="s">
        <v>23</v>
      </c>
      <c r="AR1351" s="14"/>
      <c r="AS1351" s="18"/>
      <c r="AT1351" s="16">
        <v>0</v>
      </c>
      <c r="AU1351" s="18">
        <f t="shared" si="453"/>
        <v>0</v>
      </c>
      <c r="AV1351" s="15" t="s">
        <v>23</v>
      </c>
      <c r="AX1351" s="14"/>
      <c r="AY1351" s="18"/>
      <c r="AZ1351" s="16">
        <v>0</v>
      </c>
      <c r="BA1351" s="18">
        <f t="shared" si="454"/>
        <v>0</v>
      </c>
      <c r="BB1351" s="15" t="s">
        <v>23</v>
      </c>
      <c r="BD1351" s="14"/>
      <c r="BE1351" s="18"/>
      <c r="BF1351" s="16">
        <v>0</v>
      </c>
      <c r="BG1351" s="18">
        <f t="shared" si="455"/>
        <v>0</v>
      </c>
      <c r="BH1351" s="15" t="s">
        <v>23</v>
      </c>
      <c r="BJ1351" s="86">
        <v>0</v>
      </c>
      <c r="BK1351" s="90" t="s">
        <v>23</v>
      </c>
      <c r="BL1351" s="24">
        <v>0</v>
      </c>
      <c r="BM1351" s="91" t="s">
        <v>23</v>
      </c>
      <c r="BN1351" s="24">
        <v>0</v>
      </c>
      <c r="BO1351" s="24"/>
      <c r="BP1351" s="24"/>
      <c r="BQ1351" s="126"/>
    </row>
    <row r="1352" spans="1:69" ht="16.8" customHeight="1" x14ac:dyDescent="0.35">
      <c r="A1352" s="15"/>
      <c r="B1352" s="15"/>
      <c r="C1352" s="15" t="s">
        <v>187</v>
      </c>
      <c r="D1352" s="16"/>
      <c r="E1352" s="16"/>
      <c r="F1352" s="16"/>
      <c r="G1352" s="16">
        <v>0</v>
      </c>
      <c r="H1352" s="105">
        <f>D1351+H1291</f>
        <v>1956.3</v>
      </c>
      <c r="I1352" s="4"/>
      <c r="J1352" s="14"/>
      <c r="K1352" s="15" t="s">
        <v>51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94480.760000000038</v>
      </c>
      <c r="AA1352" s="15" t="s">
        <v>23</v>
      </c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 t="s">
        <v>23</v>
      </c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 t="s">
        <v>23</v>
      </c>
      <c r="AR1352" s="14"/>
      <c r="AS1352" s="18">
        <v>0</v>
      </c>
      <c r="AT1352" s="16">
        <v>0</v>
      </c>
      <c r="AU1352" s="18">
        <f t="shared" si="453"/>
        <v>0</v>
      </c>
      <c r="AV1352" s="15" t="s">
        <v>23</v>
      </c>
      <c r="AX1352" s="14"/>
      <c r="AY1352" s="18">
        <v>0</v>
      </c>
      <c r="AZ1352" s="16">
        <v>0</v>
      </c>
      <c r="BA1352" s="18">
        <f t="shared" si="454"/>
        <v>0</v>
      </c>
      <c r="BB1352" s="15" t="s">
        <v>23</v>
      </c>
      <c r="BD1352" s="14"/>
      <c r="BE1352" s="18">
        <v>0</v>
      </c>
      <c r="BF1352" s="16">
        <v>0</v>
      </c>
      <c r="BG1352" s="18">
        <f t="shared" si="455"/>
        <v>0</v>
      </c>
      <c r="BH1352" s="15" t="s">
        <v>23</v>
      </c>
      <c r="BJ1352" s="86">
        <v>0</v>
      </c>
      <c r="BK1352" s="90" t="s">
        <v>23</v>
      </c>
      <c r="BL1352" s="24">
        <v>0</v>
      </c>
      <c r="BM1352" s="91" t="s">
        <v>23</v>
      </c>
      <c r="BN1352" s="24">
        <v>0</v>
      </c>
      <c r="BO1352" s="24"/>
      <c r="BP1352" s="24"/>
      <c r="BQ1352" s="126"/>
    </row>
    <row r="1353" spans="1:69" ht="16.8" customHeight="1" x14ac:dyDescent="0.35">
      <c r="A1353" s="15"/>
      <c r="B1353" s="15"/>
      <c r="C1353" s="15" t="s">
        <v>188</v>
      </c>
      <c r="D1353" s="16"/>
      <c r="E1353" s="16"/>
      <c r="F1353" s="16"/>
      <c r="G1353" s="16">
        <v>0</v>
      </c>
      <c r="H1353" s="105" t="s">
        <v>23</v>
      </c>
      <c r="I1353" s="4"/>
      <c r="J1353" s="14"/>
      <c r="K1353" s="15" t="s">
        <v>53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94480.760000000038</v>
      </c>
      <c r="AA1353" s="15" t="s">
        <v>23</v>
      </c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 t="s">
        <v>23</v>
      </c>
      <c r="AR1353" s="14"/>
      <c r="AS1353" s="18"/>
      <c r="AT1353" s="16">
        <v>0</v>
      </c>
      <c r="AU1353" s="18">
        <f t="shared" si="453"/>
        <v>0</v>
      </c>
      <c r="AV1353" s="15" t="s">
        <v>23</v>
      </c>
      <c r="AX1353" s="14"/>
      <c r="AY1353" s="18"/>
      <c r="AZ1353" s="16">
        <v>0</v>
      </c>
      <c r="BA1353" s="18">
        <f t="shared" si="454"/>
        <v>0</v>
      </c>
      <c r="BB1353" s="15" t="s">
        <v>23</v>
      </c>
      <c r="BD1353" s="14"/>
      <c r="BE1353" s="18"/>
      <c r="BF1353" s="16">
        <v>0</v>
      </c>
      <c r="BG1353" s="18">
        <f t="shared" si="455"/>
        <v>0</v>
      </c>
      <c r="BH1353" s="15" t="s">
        <v>23</v>
      </c>
      <c r="BJ1353" s="86">
        <v>0</v>
      </c>
      <c r="BK1353" s="90" t="s">
        <v>23</v>
      </c>
      <c r="BL1353" s="24">
        <v>0</v>
      </c>
      <c r="BM1353" s="24"/>
      <c r="BN1353" s="24"/>
      <c r="BO1353" s="24"/>
      <c r="BP1353" s="24"/>
      <c r="BQ1353" s="126"/>
    </row>
    <row r="1354" spans="1:69" ht="16.8" customHeight="1" x14ac:dyDescent="0.35">
      <c r="A1354" s="15"/>
      <c r="B1354" s="15"/>
      <c r="C1354" s="15" t="s">
        <v>189</v>
      </c>
      <c r="D1354" s="16"/>
      <c r="E1354" s="16"/>
      <c r="F1354" s="16"/>
      <c r="G1354" s="16">
        <v>0</v>
      </c>
      <c r="H1354" s="105" t="s">
        <v>23</v>
      </c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94480.760000000038</v>
      </c>
      <c r="AA1354" s="15" t="s">
        <v>23</v>
      </c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 t="s">
        <v>23</v>
      </c>
      <c r="AR1354" s="14"/>
      <c r="AS1354" s="18"/>
      <c r="AT1354" s="16">
        <v>0</v>
      </c>
      <c r="AU1354" s="18">
        <f t="shared" si="453"/>
        <v>0</v>
      </c>
      <c r="AV1354" s="15" t="s">
        <v>23</v>
      </c>
      <c r="AX1354" s="14"/>
      <c r="AY1354" s="18"/>
      <c r="AZ1354" s="16">
        <v>0</v>
      </c>
      <c r="BA1354" s="18">
        <f t="shared" si="454"/>
        <v>0</v>
      </c>
      <c r="BB1354" s="15" t="s">
        <v>23</v>
      </c>
      <c r="BD1354" s="14"/>
      <c r="BE1354" s="18"/>
      <c r="BF1354" s="16">
        <v>0</v>
      </c>
      <c r="BG1354" s="18">
        <f t="shared" si="455"/>
        <v>0</v>
      </c>
      <c r="BH1354" s="15" t="s">
        <v>23</v>
      </c>
      <c r="BJ1354" s="86">
        <v>0</v>
      </c>
      <c r="BK1354" s="90" t="s">
        <v>23</v>
      </c>
      <c r="BL1354" s="24" t="s">
        <v>23</v>
      </c>
      <c r="BM1354" s="24"/>
      <c r="BN1354" s="24"/>
      <c r="BO1354" s="24"/>
      <c r="BP1354" s="24"/>
      <c r="BQ1354" s="126"/>
    </row>
    <row r="1355" spans="1:69" ht="16.8" customHeight="1" x14ac:dyDescent="0.35">
      <c r="A1355" s="15"/>
      <c r="B1355" s="15"/>
      <c r="C1355" s="15" t="s">
        <v>190</v>
      </c>
      <c r="D1355" s="16"/>
      <c r="E1355" s="16"/>
      <c r="F1355" s="16"/>
      <c r="G1355" s="16">
        <v>0</v>
      </c>
      <c r="H1355" s="16" t="s">
        <v>23</v>
      </c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94480.760000000038</v>
      </c>
      <c r="AA1355" s="15" t="s">
        <v>23</v>
      </c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 t="s">
        <v>23</v>
      </c>
      <c r="AR1355" s="14"/>
      <c r="AS1355" s="18"/>
      <c r="AT1355" s="16">
        <v>0</v>
      </c>
      <c r="AU1355" s="18">
        <f t="shared" si="453"/>
        <v>0</v>
      </c>
      <c r="AV1355" s="15" t="s">
        <v>23</v>
      </c>
      <c r="AX1355" s="14"/>
      <c r="AY1355" s="18"/>
      <c r="AZ1355" s="16">
        <v>0</v>
      </c>
      <c r="BA1355" s="18">
        <f t="shared" si="454"/>
        <v>0</v>
      </c>
      <c r="BB1355" s="15" t="s">
        <v>23</v>
      </c>
      <c r="BD1355" s="14"/>
      <c r="BE1355" s="18"/>
      <c r="BF1355" s="16">
        <v>0</v>
      </c>
      <c r="BG1355" s="18">
        <f t="shared" si="455"/>
        <v>0</v>
      </c>
      <c r="BH1355" s="15" t="s">
        <v>23</v>
      </c>
      <c r="BJ1355" s="86">
        <v>0</v>
      </c>
      <c r="BK1355" s="90" t="s">
        <v>23</v>
      </c>
      <c r="BL1355" s="24"/>
      <c r="BM1355" s="24"/>
      <c r="BN1355" s="24"/>
      <c r="BO1355" s="24"/>
      <c r="BP1355" s="24"/>
      <c r="BQ1355" s="126"/>
    </row>
    <row r="1356" spans="1:69" ht="16.8" customHeight="1" x14ac:dyDescent="0.35">
      <c r="A1356" s="15"/>
      <c r="B1356" s="15"/>
      <c r="C1356" s="15" t="s">
        <v>56</v>
      </c>
      <c r="D1356" s="16">
        <f>SUM(G1348:G1355)+E1351+E1352+E1353+E1354+E1355</f>
        <v>0</v>
      </c>
      <c r="E1356" s="16"/>
      <c r="F1356" s="16"/>
      <c r="G1356" s="16"/>
      <c r="H1356" s="16" t="s">
        <v>23</v>
      </c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 t="s">
        <v>23</v>
      </c>
      <c r="W1356" s="14"/>
      <c r="X1356" s="18"/>
      <c r="Y1356" s="16">
        <v>0</v>
      </c>
      <c r="Z1356" s="18">
        <f t="shared" si="451"/>
        <v>94480.760000000038</v>
      </c>
      <c r="AA1356" s="15" t="s">
        <v>23</v>
      </c>
      <c r="AB1356" s="24"/>
      <c r="AC1356" s="15" t="s">
        <v>23</v>
      </c>
      <c r="AD1356" s="25"/>
      <c r="AE1356" s="62" t="s">
        <v>23</v>
      </c>
      <c r="AF1356" s="63" t="s">
        <v>23</v>
      </c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 t="s">
        <v>23</v>
      </c>
      <c r="AR1356" s="14"/>
      <c r="AS1356" s="18"/>
      <c r="AT1356" s="16">
        <v>0</v>
      </c>
      <c r="AU1356" s="18">
        <f t="shared" si="453"/>
        <v>0</v>
      </c>
      <c r="AV1356" s="15" t="s">
        <v>23</v>
      </c>
      <c r="AX1356" s="14"/>
      <c r="AY1356" s="18"/>
      <c r="AZ1356" s="16">
        <v>0</v>
      </c>
      <c r="BA1356" s="18">
        <f t="shared" si="454"/>
        <v>0</v>
      </c>
      <c r="BB1356" s="15" t="s">
        <v>23</v>
      </c>
      <c r="BD1356" s="14"/>
      <c r="BE1356" s="18"/>
      <c r="BF1356" s="16">
        <v>0</v>
      </c>
      <c r="BG1356" s="18">
        <f t="shared" si="455"/>
        <v>0</v>
      </c>
      <c r="BH1356" s="15" t="s">
        <v>23</v>
      </c>
      <c r="BJ1356" s="86">
        <v>0</v>
      </c>
      <c r="BK1356" s="90" t="s">
        <v>23</v>
      </c>
      <c r="BL1356" s="24" t="s">
        <v>23</v>
      </c>
      <c r="BM1356" s="24"/>
      <c r="BN1356" s="24"/>
      <c r="BO1356" s="24"/>
      <c r="BP1356" s="24"/>
      <c r="BQ1356" s="126"/>
    </row>
    <row r="1357" spans="1:69" ht="16.8" customHeight="1" x14ac:dyDescent="0.35">
      <c r="A1357" s="15"/>
      <c r="B1357" s="15"/>
      <c r="C1357" s="15" t="s">
        <v>57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191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 t="s">
        <v>23</v>
      </c>
      <c r="W1357" s="14"/>
      <c r="X1357" s="18"/>
      <c r="Y1357" s="16">
        <v>0</v>
      </c>
      <c r="Z1357" s="18">
        <f t="shared" si="451"/>
        <v>94480.760000000038</v>
      </c>
      <c r="AA1357" s="15" t="str">
        <f>C1357</f>
        <v>Sinistro</v>
      </c>
      <c r="AB1357" s="24"/>
      <c r="AC1357" s="15" t="s">
        <v>23</v>
      </c>
      <c r="AD1357" s="25"/>
      <c r="AE1357" s="62" t="s">
        <v>23</v>
      </c>
      <c r="AF1357" s="63" t="s">
        <v>23</v>
      </c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 t="s">
        <v>23</v>
      </c>
      <c r="AR1357" s="14"/>
      <c r="AS1357" s="18"/>
      <c r="AT1357" s="16">
        <v>0</v>
      </c>
      <c r="AU1357" s="18">
        <f t="shared" si="453"/>
        <v>0</v>
      </c>
      <c r="AV1357" s="15" t="s">
        <v>23</v>
      </c>
      <c r="AX1357" s="14"/>
      <c r="AY1357" s="18"/>
      <c r="AZ1357" s="16">
        <v>0</v>
      </c>
      <c r="BA1357" s="18">
        <f t="shared" si="454"/>
        <v>0</v>
      </c>
      <c r="BB1357" s="15" t="s">
        <v>23</v>
      </c>
      <c r="BD1357" s="14"/>
      <c r="BE1357" s="18"/>
      <c r="BF1357" s="16">
        <v>0</v>
      </c>
      <c r="BG1357" s="18">
        <f t="shared" si="455"/>
        <v>0</v>
      </c>
      <c r="BH1357" s="15" t="s">
        <v>23</v>
      </c>
      <c r="BJ1357" s="86">
        <v>0</v>
      </c>
      <c r="BK1357" s="90" t="s">
        <v>23</v>
      </c>
      <c r="BL1357" s="24"/>
      <c r="BM1357" s="24"/>
      <c r="BN1357" s="24"/>
      <c r="BO1357" s="24"/>
      <c r="BP1357" s="24"/>
      <c r="BQ1357" s="126"/>
    </row>
    <row r="1358" spans="1:69" ht="16.8" customHeight="1" x14ac:dyDescent="0.35">
      <c r="A1358" s="15"/>
      <c r="B1358" s="15"/>
      <c r="C1358" s="15" t="s">
        <v>58</v>
      </c>
      <c r="D1358" s="16">
        <f>E1357+G1357</f>
        <v>0</v>
      </c>
      <c r="E1358" s="16"/>
      <c r="F1358" s="16"/>
      <c r="G1358" s="16"/>
      <c r="H1358" s="16" t="s">
        <v>23</v>
      </c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 t="s">
        <v>23</v>
      </c>
      <c r="W1358" s="14"/>
      <c r="X1358" s="18"/>
      <c r="Y1358" s="16">
        <v>0</v>
      </c>
      <c r="Z1358" s="18">
        <f t="shared" si="451"/>
        <v>94480.760000000038</v>
      </c>
      <c r="AA1358" s="15" t="s">
        <v>23</v>
      </c>
      <c r="AB1358" s="24"/>
      <c r="AC1358" s="64" t="s">
        <v>146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 t="s">
        <v>23</v>
      </c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 t="s">
        <v>23</v>
      </c>
      <c r="AR1358" s="14"/>
      <c r="AS1358" s="18"/>
      <c r="AT1358" s="16">
        <v>0</v>
      </c>
      <c r="AU1358" s="18">
        <f t="shared" si="453"/>
        <v>0</v>
      </c>
      <c r="AV1358" s="15" t="s">
        <v>23</v>
      </c>
      <c r="AX1358" s="14"/>
      <c r="AY1358" s="18"/>
      <c r="AZ1358" s="16">
        <v>0</v>
      </c>
      <c r="BA1358" s="18">
        <f t="shared" si="454"/>
        <v>0</v>
      </c>
      <c r="BB1358" s="15" t="s">
        <v>23</v>
      </c>
      <c r="BD1358" s="14"/>
      <c r="BE1358" s="18"/>
      <c r="BF1358" s="16">
        <v>0</v>
      </c>
      <c r="BG1358" s="18">
        <f t="shared" si="455"/>
        <v>0</v>
      </c>
      <c r="BH1358" s="15" t="s">
        <v>23</v>
      </c>
      <c r="BJ1358" s="86"/>
      <c r="BK1358" s="86"/>
      <c r="BL1358" s="24" t="s">
        <v>23</v>
      </c>
      <c r="BM1358" s="24"/>
      <c r="BN1358" s="24"/>
      <c r="BO1358" s="24"/>
      <c r="BP1358" s="24"/>
      <c r="BQ1358" s="126"/>
    </row>
    <row r="1359" spans="1:69" ht="16.8" customHeight="1" x14ac:dyDescent="0.35">
      <c r="A1359" s="15"/>
      <c r="B1359" s="15"/>
      <c r="C1359" s="15" t="s">
        <v>59</v>
      </c>
      <c r="D1359" s="16" t="s">
        <v>23</v>
      </c>
      <c r="E1359" s="16"/>
      <c r="F1359" s="16"/>
      <c r="G1359" s="16">
        <v>0</v>
      </c>
      <c r="H1359" s="16" t="s">
        <v>23</v>
      </c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94480.760000000038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 t="s">
        <v>23</v>
      </c>
      <c r="BM1359" s="24"/>
      <c r="BN1359" s="24"/>
      <c r="BO1359" s="24"/>
      <c r="BP1359" s="24"/>
      <c r="BQ1359" s="126"/>
    </row>
    <row r="1360" spans="1:69" ht="16.8" customHeight="1" x14ac:dyDescent="0.35">
      <c r="A1360" s="15"/>
      <c r="B1360" s="15"/>
      <c r="C1360" s="15" t="s">
        <v>147</v>
      </c>
      <c r="D1360" s="16"/>
      <c r="E1360" s="16"/>
      <c r="F1360" s="16"/>
      <c r="G1360" s="16">
        <v>0</v>
      </c>
      <c r="H1360" s="16" t="s">
        <v>23</v>
      </c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94480.760000000038</v>
      </c>
      <c r="AA1360" s="15" t="s">
        <v>23</v>
      </c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 t="s">
        <v>23</v>
      </c>
      <c r="AR1360" s="14"/>
      <c r="AS1360" s="18"/>
      <c r="AT1360" s="16">
        <v>0</v>
      </c>
      <c r="AU1360" s="18">
        <f t="shared" si="453"/>
        <v>0</v>
      </c>
      <c r="AV1360" s="15" t="s">
        <v>23</v>
      </c>
      <c r="AX1360" s="14"/>
      <c r="AY1360" s="18"/>
      <c r="AZ1360" s="16">
        <v>0</v>
      </c>
      <c r="BA1360" s="18">
        <f t="shared" si="454"/>
        <v>0</v>
      </c>
      <c r="BB1360" s="15" t="s">
        <v>23</v>
      </c>
      <c r="BD1360" s="14"/>
      <c r="BE1360" s="18"/>
      <c r="BF1360" s="16">
        <v>0</v>
      </c>
      <c r="BG1360" s="18">
        <f t="shared" si="455"/>
        <v>0</v>
      </c>
      <c r="BH1360" s="15" t="s">
        <v>23</v>
      </c>
      <c r="BJ1360" s="86"/>
      <c r="BK1360" s="86"/>
      <c r="BL1360" s="24" t="s">
        <v>23</v>
      </c>
      <c r="BM1360" s="24"/>
      <c r="BN1360" s="24"/>
      <c r="BO1360" s="24"/>
      <c r="BP1360" s="24"/>
      <c r="BQ1360" s="126"/>
    </row>
    <row r="1361" spans="1:69" ht="16.8" customHeight="1" x14ac:dyDescent="0.35">
      <c r="A1361" s="15"/>
      <c r="B1361" s="15"/>
      <c r="C1361" s="15" t="s">
        <v>61</v>
      </c>
      <c r="D1361" s="16">
        <f>SUM(G1360:G1361)</f>
        <v>0</v>
      </c>
      <c r="E1361" s="16">
        <v>0</v>
      </c>
      <c r="F1361" s="16"/>
      <c r="G1361" s="16">
        <v>0</v>
      </c>
      <c r="H1361" s="16" t="s">
        <v>23</v>
      </c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94480.760000000038</v>
      </c>
      <c r="AA1361" s="15" t="s">
        <v>23</v>
      </c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 t="s">
        <v>23</v>
      </c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 t="s">
        <v>23</v>
      </c>
      <c r="AR1361" s="14"/>
      <c r="AS1361" s="18"/>
      <c r="AT1361" s="16">
        <v>0</v>
      </c>
      <c r="AU1361" s="18">
        <f t="shared" si="453"/>
        <v>0</v>
      </c>
      <c r="AV1361" s="15" t="s">
        <v>23</v>
      </c>
      <c r="AX1361" s="14"/>
      <c r="AY1361" s="18"/>
      <c r="AZ1361" s="16">
        <v>0</v>
      </c>
      <c r="BA1361" s="18">
        <f t="shared" si="454"/>
        <v>0</v>
      </c>
      <c r="BB1361" s="15" t="s">
        <v>23</v>
      </c>
      <c r="BD1361" s="14"/>
      <c r="BE1361" s="18"/>
      <c r="BF1361" s="16">
        <v>0</v>
      </c>
      <c r="BG1361" s="18">
        <f t="shared" si="455"/>
        <v>0</v>
      </c>
      <c r="BH1361" s="15" t="s">
        <v>23</v>
      </c>
      <c r="BJ1361" s="86"/>
      <c r="BK1361" s="86"/>
      <c r="BL1361" s="24" t="s">
        <v>23</v>
      </c>
      <c r="BM1361" s="24"/>
      <c r="BN1361" s="24"/>
      <c r="BO1361" s="24"/>
      <c r="BP1361" s="24"/>
      <c r="BQ1361" s="126"/>
    </row>
    <row r="1362" spans="1:69" ht="16.8" customHeight="1" x14ac:dyDescent="0.35">
      <c r="A1362" s="15"/>
      <c r="B1362" s="15"/>
      <c r="C1362" s="28" t="s">
        <v>148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94480.760000000038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 t="s">
        <v>23</v>
      </c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 t="s">
        <v>23</v>
      </c>
      <c r="BD1362" s="14"/>
      <c r="BE1362" s="18"/>
      <c r="BF1362" s="16">
        <v>0</v>
      </c>
      <c r="BG1362" s="18">
        <f t="shared" si="455"/>
        <v>0</v>
      </c>
      <c r="BH1362" s="15" t="s">
        <v>23</v>
      </c>
      <c r="BJ1362" s="86"/>
      <c r="BK1362" s="86"/>
      <c r="BL1362" s="24" t="s">
        <v>23</v>
      </c>
      <c r="BM1362" s="24"/>
      <c r="BN1362" s="24"/>
      <c r="BO1362" s="24"/>
      <c r="BP1362" s="24"/>
      <c r="BQ1362" s="126"/>
    </row>
    <row r="1363" spans="1:69" ht="16.8" customHeight="1" x14ac:dyDescent="0.35">
      <c r="A1363" s="15"/>
      <c r="B1363" s="15"/>
      <c r="C1363" s="15" t="s">
        <v>23</v>
      </c>
      <c r="D1363" s="16"/>
      <c r="E1363" s="16"/>
      <c r="F1363" s="16" t="s">
        <v>23</v>
      </c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 t="str">
        <f t="shared" si="460"/>
        <v/>
      </c>
      <c r="W1363" s="14"/>
      <c r="X1363" s="18"/>
      <c r="Y1363" s="16">
        <v>0</v>
      </c>
      <c r="Z1363" s="18">
        <f t="shared" si="451"/>
        <v>94480.760000000038</v>
      </c>
      <c r="AA1363" s="15" t="s">
        <v>23</v>
      </c>
      <c r="AB1363" s="24"/>
      <c r="AC1363" s="15" t="str">
        <f t="shared" si="461"/>
        <v/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 t="s">
        <v>23</v>
      </c>
      <c r="AR1363" s="14"/>
      <c r="AS1363" s="18"/>
      <c r="AT1363" s="16">
        <v>0</v>
      </c>
      <c r="AU1363" s="18">
        <f t="shared" si="453"/>
        <v>0</v>
      </c>
      <c r="AV1363" s="15" t="s">
        <v>23</v>
      </c>
      <c r="AX1363" s="14"/>
      <c r="AY1363" s="18"/>
      <c r="AZ1363" s="16">
        <v>0</v>
      </c>
      <c r="BA1363" s="18">
        <f t="shared" si="454"/>
        <v>0</v>
      </c>
      <c r="BB1363" s="15" t="s">
        <v>23</v>
      </c>
      <c r="BD1363" s="14"/>
      <c r="BE1363" s="18"/>
      <c r="BF1363" s="16">
        <v>0</v>
      </c>
      <c r="BG1363" s="18">
        <f t="shared" si="455"/>
        <v>0</v>
      </c>
      <c r="BH1363" s="15" t="s">
        <v>23</v>
      </c>
      <c r="BJ1363" s="86"/>
      <c r="BK1363" s="86"/>
      <c r="BL1363" s="24"/>
      <c r="BM1363" s="24"/>
      <c r="BN1363" s="24"/>
      <c r="BO1363" s="24"/>
      <c r="BP1363" s="24"/>
      <c r="BQ1363" s="126"/>
    </row>
    <row r="1364" spans="1:69" ht="16.8" customHeight="1" x14ac:dyDescent="0.35">
      <c r="A1364" s="15"/>
      <c r="B1364" s="15"/>
      <c r="C1364" s="28" t="s">
        <v>63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94480.760000000038</v>
      </c>
      <c r="AA1364" s="15" t="s">
        <v>23</v>
      </c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 t="s">
        <v>23</v>
      </c>
      <c r="AR1364" s="14"/>
      <c r="AS1364" s="18"/>
      <c r="AT1364" s="16">
        <v>0</v>
      </c>
      <c r="AU1364" s="18">
        <f t="shared" si="453"/>
        <v>0</v>
      </c>
      <c r="AV1364" s="15" t="s">
        <v>23</v>
      </c>
      <c r="AX1364" s="14"/>
      <c r="AY1364" s="18"/>
      <c r="AZ1364" s="16">
        <v>0</v>
      </c>
      <c r="BA1364" s="18">
        <f t="shared" si="454"/>
        <v>0</v>
      </c>
      <c r="BB1364" s="15" t="s">
        <v>23</v>
      </c>
      <c r="BD1364" s="14"/>
      <c r="BE1364" s="18"/>
      <c r="BF1364" s="16">
        <v>0</v>
      </c>
      <c r="BG1364" s="18">
        <f t="shared" si="455"/>
        <v>0</v>
      </c>
      <c r="BH1364" s="15" t="s">
        <v>23</v>
      </c>
      <c r="BJ1364" s="86"/>
      <c r="BK1364" s="86"/>
      <c r="BL1364" s="24"/>
      <c r="BM1364" s="24"/>
      <c r="BN1364" s="24"/>
      <c r="BO1364" s="24"/>
      <c r="BP1364" s="24"/>
      <c r="BQ1364" s="126"/>
    </row>
    <row r="1365" spans="1:69" ht="16.8" customHeight="1" x14ac:dyDescent="0.35">
      <c r="A1365" s="15"/>
      <c r="B1365" s="15"/>
      <c r="C1365" s="15" t="s">
        <v>64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94480.760000000038</v>
      </c>
      <c r="AA1365" s="15" t="s">
        <v>23</v>
      </c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 t="s">
        <v>23</v>
      </c>
      <c r="AR1365" s="14"/>
      <c r="AS1365" s="18"/>
      <c r="AT1365" s="16">
        <v>0</v>
      </c>
      <c r="AU1365" s="18">
        <f t="shared" si="453"/>
        <v>0</v>
      </c>
      <c r="AV1365" s="15" t="s">
        <v>23</v>
      </c>
      <c r="AX1365" s="14"/>
      <c r="AY1365" s="18"/>
      <c r="AZ1365" s="16">
        <v>0</v>
      </c>
      <c r="BA1365" s="18">
        <f t="shared" si="454"/>
        <v>0</v>
      </c>
      <c r="BB1365" s="15" t="s">
        <v>23</v>
      </c>
      <c r="BD1365" s="14"/>
      <c r="BE1365" s="18"/>
      <c r="BF1365" s="16">
        <v>0</v>
      </c>
      <c r="BG1365" s="18">
        <f t="shared" si="455"/>
        <v>0</v>
      </c>
      <c r="BH1365" s="15" t="s">
        <v>23</v>
      </c>
      <c r="BJ1365" s="86"/>
      <c r="BK1365" s="86"/>
      <c r="BL1365" s="24" t="s">
        <v>23</v>
      </c>
      <c r="BM1365" s="24"/>
      <c r="BN1365" s="24"/>
      <c r="BO1365" s="24"/>
      <c r="BP1365" s="24"/>
      <c r="BQ1365" s="126"/>
    </row>
    <row r="1366" spans="1:69" ht="16.8" customHeight="1" x14ac:dyDescent="0.35">
      <c r="A1366" s="15"/>
      <c r="B1366" s="15"/>
      <c r="C1366" s="15" t="s">
        <v>51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65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94480.760000000038</v>
      </c>
      <c r="AA1366" s="15" t="s">
        <v>23</v>
      </c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 t="s">
        <v>23</v>
      </c>
      <c r="AR1366" s="14"/>
      <c r="AS1366" s="18"/>
      <c r="AT1366" s="16">
        <v>0</v>
      </c>
      <c r="AU1366" s="18">
        <f t="shared" si="453"/>
        <v>0</v>
      </c>
      <c r="AV1366" s="15" t="s">
        <v>23</v>
      </c>
      <c r="AX1366" s="14"/>
      <c r="AY1366" s="18"/>
      <c r="AZ1366" s="16">
        <v>0</v>
      </c>
      <c r="BA1366" s="18">
        <f t="shared" si="454"/>
        <v>0</v>
      </c>
      <c r="BB1366" s="15" t="s">
        <v>23</v>
      </c>
      <c r="BD1366" s="14"/>
      <c r="BE1366" s="18"/>
      <c r="BF1366" s="16">
        <v>0</v>
      </c>
      <c r="BG1366" s="18">
        <f t="shared" si="455"/>
        <v>0</v>
      </c>
      <c r="BH1366" s="15" t="s">
        <v>23</v>
      </c>
      <c r="BJ1366" s="86"/>
      <c r="BK1366" s="86"/>
      <c r="BL1366" s="24"/>
      <c r="BM1366" s="24"/>
      <c r="BN1366" s="24"/>
      <c r="BO1366" s="24"/>
      <c r="BP1366" s="24"/>
      <c r="BQ1366" s="126"/>
    </row>
    <row r="1367" spans="1:69" ht="16.8" customHeight="1" x14ac:dyDescent="0.35">
      <c r="A1367" s="15"/>
      <c r="B1367" s="15"/>
      <c r="C1367" s="28" t="s">
        <v>66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 t="s">
        <v>23</v>
      </c>
      <c r="L1367" s="16"/>
      <c r="M1367" s="16"/>
      <c r="N1367" s="16" t="s">
        <v>67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94480.760000000038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 t="s">
        <v>23</v>
      </c>
      <c r="AR1367" s="14"/>
      <c r="AS1367" s="18"/>
      <c r="AT1367" s="16"/>
      <c r="AU1367" s="18">
        <f t="shared" si="453"/>
        <v>0</v>
      </c>
      <c r="AV1367" s="15" t="s">
        <v>23</v>
      </c>
      <c r="AX1367" s="14"/>
      <c r="AY1367" s="18"/>
      <c r="AZ1367" s="16"/>
      <c r="BA1367" s="18">
        <f t="shared" si="454"/>
        <v>0</v>
      </c>
      <c r="BB1367" s="15" t="s">
        <v>23</v>
      </c>
      <c r="BD1367" s="14"/>
      <c r="BE1367" s="18"/>
      <c r="BF1367" s="16"/>
      <c r="BG1367" s="18">
        <f t="shared" si="455"/>
        <v>0</v>
      </c>
      <c r="BH1367" s="15" t="s">
        <v>23</v>
      </c>
      <c r="BJ1367" s="86"/>
      <c r="BK1367" s="86"/>
      <c r="BL1367" s="24"/>
      <c r="BM1367" s="24"/>
      <c r="BN1367" s="24"/>
      <c r="BO1367" s="24"/>
      <c r="BP1367" s="24"/>
      <c r="BQ1367" s="126"/>
    </row>
    <row r="1368" spans="1:69" ht="16.8" customHeight="1" x14ac:dyDescent="0.35">
      <c r="A1368" s="15"/>
      <c r="B1368" s="66"/>
      <c r="C1368" s="15" t="s">
        <v>149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150</v>
      </c>
      <c r="L1368" s="16"/>
      <c r="M1368" s="16">
        <v>38757.730000000003</v>
      </c>
      <c r="N1368" s="16" t="s">
        <v>69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94480.760000000038</v>
      </c>
      <c r="AA1368" s="15" t="s">
        <v>23</v>
      </c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 t="s">
        <v>23</v>
      </c>
      <c r="AR1368" s="14"/>
      <c r="AS1368" s="18"/>
      <c r="AT1368" s="16">
        <v>0</v>
      </c>
      <c r="AU1368" s="18">
        <f t="shared" si="453"/>
        <v>0</v>
      </c>
      <c r="AV1368" s="15" t="s">
        <v>23</v>
      </c>
      <c r="AX1368" s="14"/>
      <c r="AY1368" s="18"/>
      <c r="AZ1368" s="16">
        <v>0</v>
      </c>
      <c r="BA1368" s="18">
        <f t="shared" si="454"/>
        <v>0</v>
      </c>
      <c r="BB1368" s="15" t="s">
        <v>23</v>
      </c>
      <c r="BD1368" s="14"/>
      <c r="BE1368" s="18"/>
      <c r="BF1368" s="16">
        <v>0</v>
      </c>
      <c r="BG1368" s="18">
        <f t="shared" si="455"/>
        <v>0</v>
      </c>
      <c r="BH1368" s="15" t="s">
        <v>23</v>
      </c>
      <c r="BJ1368" s="86"/>
      <c r="BK1368" s="86"/>
      <c r="BL1368" s="24"/>
      <c r="BM1368" s="24"/>
      <c r="BN1368" s="24"/>
      <c r="BO1368" s="24"/>
      <c r="BP1368" s="24"/>
      <c r="BQ1368" s="126"/>
    </row>
    <row r="1369" spans="1:69" ht="16.8" customHeight="1" x14ac:dyDescent="0.35">
      <c r="A1369" s="15"/>
      <c r="B1369" s="15"/>
      <c r="C1369" s="15" t="s">
        <v>151</v>
      </c>
      <c r="D1369" s="16"/>
      <c r="E1369" s="16">
        <v>0</v>
      </c>
      <c r="F1369" s="16"/>
      <c r="G1369" s="16">
        <v>0</v>
      </c>
      <c r="H1369" s="16"/>
      <c r="I1369" s="4"/>
      <c r="J1369" s="14" t="s">
        <v>23</v>
      </c>
      <c r="K1369" s="17" t="s">
        <v>152</v>
      </c>
      <c r="L1369" s="16"/>
      <c r="M1369" s="16">
        <v>57554.71</v>
      </c>
      <c r="N1369" s="16" t="s">
        <v>71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94480.760000000038</v>
      </c>
      <c r="AA1369" s="15" t="s">
        <v>23</v>
      </c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 t="s">
        <v>23</v>
      </c>
      <c r="AR1369" s="14"/>
      <c r="AS1369" s="18"/>
      <c r="AT1369" s="16">
        <v>0</v>
      </c>
      <c r="AU1369" s="18">
        <f t="shared" si="453"/>
        <v>0</v>
      </c>
      <c r="AV1369" s="15" t="s">
        <v>23</v>
      </c>
      <c r="AX1369" s="14"/>
      <c r="AY1369" s="18"/>
      <c r="AZ1369" s="16">
        <v>0</v>
      </c>
      <c r="BA1369" s="18">
        <f t="shared" si="454"/>
        <v>0</v>
      </c>
      <c r="BB1369" s="15" t="s">
        <v>23</v>
      </c>
      <c r="BD1369" s="14"/>
      <c r="BE1369" s="18"/>
      <c r="BF1369" s="16">
        <v>0</v>
      </c>
      <c r="BG1369" s="18">
        <f t="shared" si="455"/>
        <v>0</v>
      </c>
      <c r="BH1369" s="15" t="s">
        <v>23</v>
      </c>
      <c r="BJ1369" s="86"/>
      <c r="BK1369" s="86"/>
      <c r="BL1369" s="24"/>
      <c r="BM1369" s="24"/>
      <c r="BN1369" s="24"/>
      <c r="BO1369" s="24"/>
      <c r="BP1369" s="24"/>
      <c r="BQ1369" s="126"/>
    </row>
    <row r="1370" spans="1:69" ht="16.8" customHeight="1" x14ac:dyDescent="0.35">
      <c r="A1370" s="15"/>
      <c r="B1370" s="15"/>
      <c r="C1370" s="15" t="s">
        <v>153</v>
      </c>
      <c r="D1370" s="16" t="s">
        <v>23</v>
      </c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73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94480.760000000038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6"/>
    </row>
    <row r="1371" spans="1:69" ht="16.8" customHeight="1" x14ac:dyDescent="0.35">
      <c r="A1371" s="15"/>
      <c r="B1371" s="15"/>
      <c r="C1371" s="15" t="s">
        <v>154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75</v>
      </c>
      <c r="L1371" s="3">
        <f>SUM(L1344:L1370)</f>
        <v>10213.049999999999</v>
      </c>
      <c r="M1371" s="3">
        <f>SUM(M1344:M1370)</f>
        <v>100090.15</v>
      </c>
      <c r="N1371" s="16" t="s">
        <v>76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94480.760000000038</v>
      </c>
      <c r="AA1371" s="15" t="s">
        <v>23</v>
      </c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 t="s">
        <v>23</v>
      </c>
      <c r="AR1371" s="14"/>
      <c r="AS1371" s="18"/>
      <c r="AT1371" s="16">
        <v>0</v>
      </c>
      <c r="AU1371" s="18">
        <f t="shared" si="453"/>
        <v>0</v>
      </c>
      <c r="AV1371" s="15" t="s">
        <v>23</v>
      </c>
      <c r="AX1371" s="14"/>
      <c r="AY1371" s="18"/>
      <c r="AZ1371" s="16">
        <v>0</v>
      </c>
      <c r="BA1371" s="18">
        <f t="shared" si="454"/>
        <v>0</v>
      </c>
      <c r="BB1371" s="15" t="s">
        <v>23</v>
      </c>
      <c r="BD1371" s="14"/>
      <c r="BE1371" s="18"/>
      <c r="BF1371" s="16">
        <v>0</v>
      </c>
      <c r="BG1371" s="18">
        <f t="shared" si="455"/>
        <v>0</v>
      </c>
      <c r="BH1371" s="15" t="s">
        <v>23</v>
      </c>
      <c r="BJ1371" s="86"/>
      <c r="BK1371" s="86"/>
      <c r="BL1371" s="24"/>
      <c r="BM1371" s="24"/>
      <c r="BN1371" s="24"/>
      <c r="BO1371" s="24"/>
      <c r="BP1371" s="24"/>
      <c r="BQ1371" s="126"/>
    </row>
    <row r="1372" spans="1:69" ht="16.8" customHeight="1" x14ac:dyDescent="0.35">
      <c r="A1372" s="15"/>
      <c r="B1372" s="15"/>
      <c r="C1372" s="15" t="s">
        <v>77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33</v>
      </c>
      <c r="L1372" s="3">
        <f>L1312</f>
        <v>767057.24999999988</v>
      </c>
      <c r="M1372" s="3">
        <f>M1312</f>
        <v>667298.33999999985</v>
      </c>
      <c r="N1372" s="16" t="s">
        <v>78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94480.760000000038</v>
      </c>
      <c r="AA1372" s="15" t="s">
        <v>23</v>
      </c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 t="s">
        <v>23</v>
      </c>
      <c r="AR1372" s="14"/>
      <c r="AS1372" s="18"/>
      <c r="AT1372" s="16">
        <v>0</v>
      </c>
      <c r="AU1372" s="18">
        <f t="shared" si="453"/>
        <v>0</v>
      </c>
      <c r="AV1372" s="15" t="s">
        <v>23</v>
      </c>
      <c r="AX1372" s="14"/>
      <c r="AY1372" s="18"/>
      <c r="AZ1372" s="16">
        <v>0</v>
      </c>
      <c r="BA1372" s="18">
        <f t="shared" si="454"/>
        <v>0</v>
      </c>
      <c r="BB1372" s="15" t="s">
        <v>23</v>
      </c>
      <c r="BD1372" s="14"/>
      <c r="BE1372" s="18"/>
      <c r="BF1372" s="16">
        <v>0</v>
      </c>
      <c r="BG1372" s="18">
        <f t="shared" si="455"/>
        <v>0</v>
      </c>
      <c r="BH1372" s="15" t="s">
        <v>23</v>
      </c>
      <c r="BJ1372" s="86"/>
      <c r="BK1372" s="86"/>
      <c r="BL1372" s="24"/>
      <c r="BM1372" s="24"/>
      <c r="BN1372" s="24"/>
      <c r="BO1372" s="24"/>
      <c r="BP1372" s="24"/>
      <c r="BQ1372" s="126"/>
    </row>
    <row r="1373" spans="1:69" ht="16.8" customHeight="1" thickBot="1" x14ac:dyDescent="0.4">
      <c r="A1373" s="15"/>
      <c r="B1373" s="15"/>
      <c r="C1373" s="15" t="s">
        <v>79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80</v>
      </c>
      <c r="L1373" s="3">
        <f>L1371+L1372</f>
        <v>777270.29999999993</v>
      </c>
      <c r="M1373" s="3">
        <f>M1371+M1372</f>
        <v>767388.48999999987</v>
      </c>
      <c r="N1373" s="16" t="s">
        <v>81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94480.760000000038</v>
      </c>
      <c r="AA1373" s="15"/>
      <c r="AB1373" s="24"/>
      <c r="AC1373" s="15" t="s">
        <v>23</v>
      </c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6"/>
    </row>
    <row r="1374" spans="1:69" ht="16.8" customHeight="1" thickTop="1" thickBot="1" x14ac:dyDescent="0.4">
      <c r="A1374" s="15"/>
      <c r="B1374" s="15"/>
      <c r="C1374" s="15" t="s">
        <v>82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83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94480.760000000038</v>
      </c>
      <c r="AA1374" s="15" t="s">
        <v>23</v>
      </c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 t="s">
        <v>23</v>
      </c>
      <c r="AR1374" s="14"/>
      <c r="AS1374" s="18"/>
      <c r="AT1374" s="16">
        <v>0</v>
      </c>
      <c r="AU1374" s="18">
        <f t="shared" si="453"/>
        <v>0</v>
      </c>
      <c r="AV1374" s="15" t="s">
        <v>23</v>
      </c>
      <c r="AX1374" s="14"/>
      <c r="AY1374" s="18"/>
      <c r="AZ1374" s="16">
        <v>0</v>
      </c>
      <c r="BA1374" s="18">
        <f t="shared" si="454"/>
        <v>0</v>
      </c>
      <c r="BB1374" s="15" t="s">
        <v>23</v>
      </c>
      <c r="BD1374" s="14"/>
      <c r="BE1374" s="18"/>
      <c r="BF1374" s="16">
        <v>0</v>
      </c>
      <c r="BG1374" s="18">
        <f t="shared" si="455"/>
        <v>0</v>
      </c>
      <c r="BH1374" s="15" t="s">
        <v>23</v>
      </c>
      <c r="BJ1374" s="86"/>
      <c r="BK1374" s="86"/>
      <c r="BL1374" s="24"/>
      <c r="BM1374" s="24"/>
      <c r="BN1374" s="24"/>
      <c r="BO1374" s="24"/>
      <c r="BP1374" s="24"/>
      <c r="BQ1374" s="126"/>
    </row>
    <row r="1375" spans="1:69" ht="16.8" customHeight="1" thickTop="1" thickBot="1" x14ac:dyDescent="0.4">
      <c r="A1375" s="15"/>
      <c r="B1375" s="15"/>
      <c r="C1375" s="15" t="s">
        <v>84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85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94480.760000000038</v>
      </c>
      <c r="AA1375" s="15" t="s">
        <v>23</v>
      </c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 t="s">
        <v>23</v>
      </c>
      <c r="AR1375" s="14"/>
      <c r="AS1375" s="18"/>
      <c r="AT1375" s="16">
        <v>0</v>
      </c>
      <c r="AU1375" s="18">
        <f t="shared" si="453"/>
        <v>0</v>
      </c>
      <c r="AV1375" s="15" t="s">
        <v>23</v>
      </c>
      <c r="AX1375" s="14"/>
      <c r="AY1375" s="18"/>
      <c r="AZ1375" s="16">
        <v>0</v>
      </c>
      <c r="BA1375" s="18">
        <f t="shared" si="454"/>
        <v>0</v>
      </c>
      <c r="BB1375" s="15" t="s">
        <v>23</v>
      </c>
      <c r="BD1375" s="14"/>
      <c r="BE1375" s="18"/>
      <c r="BF1375" s="16">
        <v>0</v>
      </c>
      <c r="BG1375" s="18">
        <f t="shared" si="455"/>
        <v>0</v>
      </c>
      <c r="BH1375" s="15" t="s">
        <v>23</v>
      </c>
      <c r="BJ1375" s="86"/>
      <c r="BK1375" s="86"/>
      <c r="BL1375" s="24"/>
      <c r="BM1375" s="24"/>
      <c r="BN1375" s="24"/>
      <c r="BO1375" s="24"/>
      <c r="BP1375" s="24"/>
      <c r="BQ1375" s="126"/>
    </row>
    <row r="1376" spans="1:69" ht="16.8" customHeight="1" thickTop="1" x14ac:dyDescent="0.35">
      <c r="A1376" s="15"/>
      <c r="B1376" s="15"/>
      <c r="C1376" s="15" t="s">
        <v>86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87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94480.760000000038</v>
      </c>
      <c r="AA1376" s="15" t="s">
        <v>23</v>
      </c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 t="s">
        <v>23</v>
      </c>
      <c r="AR1376" s="14"/>
      <c r="AS1376" s="18"/>
      <c r="AT1376" s="16">
        <v>0</v>
      </c>
      <c r="AU1376" s="18">
        <f t="shared" si="453"/>
        <v>0</v>
      </c>
      <c r="AV1376" s="15" t="s">
        <v>23</v>
      </c>
      <c r="AX1376" s="14"/>
      <c r="AY1376" s="18"/>
      <c r="AZ1376" s="16">
        <v>0</v>
      </c>
      <c r="BA1376" s="18">
        <f t="shared" si="454"/>
        <v>0</v>
      </c>
      <c r="BB1376" s="15" t="s">
        <v>23</v>
      </c>
      <c r="BD1376" s="14"/>
      <c r="BE1376" s="18"/>
      <c r="BF1376" s="16">
        <v>0</v>
      </c>
      <c r="BG1376" s="18">
        <f t="shared" si="455"/>
        <v>0</v>
      </c>
      <c r="BH1376" s="15" t="s">
        <v>23</v>
      </c>
      <c r="BJ1376" s="86"/>
      <c r="BK1376" s="86"/>
      <c r="BL1376" s="24"/>
      <c r="BM1376" s="24"/>
      <c r="BN1376" s="24"/>
      <c r="BO1376" s="24"/>
      <c r="BP1376" s="24"/>
      <c r="BQ1376" s="126"/>
    </row>
    <row r="1377" spans="1:69" ht="16.8" customHeight="1" x14ac:dyDescent="0.35">
      <c r="A1377" s="15"/>
      <c r="B1377" s="15"/>
      <c r="C1377" s="15" t="s">
        <v>88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89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5">(X1377-Y1377)+Z1376</f>
        <v>94480.760000000038</v>
      </c>
      <c r="AA1377" s="15" t="s">
        <v>23</v>
      </c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 t="s">
        <v>23</v>
      </c>
      <c r="AR1377" s="14"/>
      <c r="AS1377" s="18"/>
      <c r="AT1377" s="16">
        <v>0</v>
      </c>
      <c r="AU1377" s="18">
        <f t="shared" ref="AU1377:AU1408" si="467">(AS1377-AT1377)+AU1376</f>
        <v>0</v>
      </c>
      <c r="AV1377" s="15" t="s">
        <v>23</v>
      </c>
      <c r="AX1377" s="14"/>
      <c r="AY1377" s="18"/>
      <c r="AZ1377" s="16">
        <v>0</v>
      </c>
      <c r="BA1377" s="18">
        <f t="shared" ref="BA1377:BA1408" si="468">(AY1377-AZ1377)+BA1376</f>
        <v>0</v>
      </c>
      <c r="BB1377" s="15" t="s">
        <v>23</v>
      </c>
      <c r="BD1377" s="14"/>
      <c r="BE1377" s="18"/>
      <c r="BF1377" s="16">
        <v>0</v>
      </c>
      <c r="BG1377" s="18">
        <f t="shared" ref="BG1377:BG1408" si="469">(BE1377-BF1377)+BG1376</f>
        <v>0</v>
      </c>
      <c r="BH1377" s="15" t="s">
        <v>23</v>
      </c>
      <c r="BJ1377" s="86"/>
      <c r="BK1377" s="86"/>
      <c r="BL1377" s="24"/>
      <c r="BM1377" s="24"/>
      <c r="BN1377" s="24"/>
      <c r="BO1377" s="24"/>
      <c r="BP1377" s="24"/>
      <c r="BQ1377" s="126"/>
    </row>
    <row r="1378" spans="1:69" ht="16.8" customHeight="1" x14ac:dyDescent="0.35">
      <c r="A1378" s="15"/>
      <c r="B1378" s="15"/>
      <c r="C1378" s="15" t="s">
        <v>90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91</v>
      </c>
      <c r="L1378" s="3">
        <f>T1401+Z1401+AO1401+AU1401</f>
        <v>74244.880000000034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 t="s">
        <v>23</v>
      </c>
      <c r="W1378" s="14"/>
      <c r="X1378" s="18"/>
      <c r="Y1378" s="16">
        <v>0</v>
      </c>
      <c r="Z1378" s="18">
        <f t="shared" si="465"/>
        <v>94480.760000000038</v>
      </c>
      <c r="AA1378" s="15" t="s">
        <v>23</v>
      </c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 t="s">
        <v>23</v>
      </c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 t="s">
        <v>23</v>
      </c>
      <c r="AR1378" s="14"/>
      <c r="AS1378" s="18"/>
      <c r="AT1378" s="16">
        <v>0</v>
      </c>
      <c r="AU1378" s="18">
        <f t="shared" si="467"/>
        <v>0</v>
      </c>
      <c r="AV1378" s="15" t="s">
        <v>23</v>
      </c>
      <c r="AX1378" s="14"/>
      <c r="AY1378" s="18"/>
      <c r="AZ1378" s="16">
        <v>0</v>
      </c>
      <c r="BA1378" s="18">
        <f t="shared" si="468"/>
        <v>0</v>
      </c>
      <c r="BB1378" s="15" t="s">
        <v>23</v>
      </c>
      <c r="BD1378" s="14"/>
      <c r="BE1378" s="18"/>
      <c r="BF1378" s="16">
        <v>0</v>
      </c>
      <c r="BG1378" s="18">
        <f t="shared" si="469"/>
        <v>0</v>
      </c>
      <c r="BH1378" s="15" t="s">
        <v>23</v>
      </c>
      <c r="BJ1378" s="86"/>
      <c r="BK1378" s="86"/>
      <c r="BL1378" s="24"/>
      <c r="BM1378" s="24"/>
      <c r="BN1378" s="24"/>
      <c r="BO1378" s="24"/>
      <c r="BP1378" s="24"/>
      <c r="BQ1378" s="126"/>
    </row>
    <row r="1379" spans="1:69" ht="16.8" customHeight="1" x14ac:dyDescent="0.35">
      <c r="A1379" s="15"/>
      <c r="B1379" s="15"/>
      <c r="C1379" s="15" t="s">
        <v>92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93</v>
      </c>
      <c r="L1379" s="3"/>
      <c r="M1379" s="46" t="s">
        <v>94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94480.760000000038</v>
      </c>
      <c r="AA1379" s="15" t="s">
        <v>23</v>
      </c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 t="s">
        <v>23</v>
      </c>
      <c r="AR1379" s="14"/>
      <c r="AS1379" s="18"/>
      <c r="AT1379" s="16">
        <v>0</v>
      </c>
      <c r="AU1379" s="18">
        <f t="shared" si="467"/>
        <v>0</v>
      </c>
      <c r="AV1379" s="15" t="s">
        <v>23</v>
      </c>
      <c r="AX1379" s="14"/>
      <c r="AY1379" s="18"/>
      <c r="AZ1379" s="16">
        <v>0</v>
      </c>
      <c r="BA1379" s="18">
        <f t="shared" si="468"/>
        <v>0</v>
      </c>
      <c r="BB1379" s="15" t="s">
        <v>23</v>
      </c>
      <c r="BD1379" s="14"/>
      <c r="BE1379" s="18"/>
      <c r="BF1379" s="16">
        <v>0</v>
      </c>
      <c r="BG1379" s="18">
        <f t="shared" si="469"/>
        <v>0</v>
      </c>
      <c r="BH1379" s="15" t="s">
        <v>23</v>
      </c>
      <c r="BJ1379" s="86"/>
      <c r="BK1379" s="86"/>
      <c r="BL1379" s="24"/>
      <c r="BM1379" s="24"/>
      <c r="BN1379" s="24"/>
      <c r="BO1379" s="24"/>
      <c r="BP1379" s="24"/>
      <c r="BQ1379" s="126"/>
    </row>
    <row r="1380" spans="1:69" ht="16.8" customHeight="1" x14ac:dyDescent="0.35">
      <c r="A1380" s="15"/>
      <c r="B1380" s="15"/>
      <c r="C1380" s="15" t="s">
        <v>95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96</v>
      </c>
      <c r="L1380" s="50">
        <v>114.5</v>
      </c>
      <c r="M1380" s="16" t="s">
        <v>27</v>
      </c>
      <c r="N1380" s="16" t="s">
        <v>28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94480.760000000038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6"/>
    </row>
    <row r="1381" spans="1:69" ht="16.8" customHeight="1" x14ac:dyDescent="0.35">
      <c r="A1381" s="15"/>
      <c r="B1381" s="15"/>
      <c r="C1381" s="15" t="s">
        <v>97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382</v>
      </c>
      <c r="L1381" s="73">
        <v>193</v>
      </c>
      <c r="M1381" s="16" t="s">
        <v>412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94480.760000000038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6"/>
    </row>
    <row r="1382" spans="1:69" ht="16.8" customHeight="1" x14ac:dyDescent="0.35">
      <c r="A1382" s="15"/>
      <c r="B1382" s="15"/>
      <c r="C1382" s="15" t="s">
        <v>100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375</v>
      </c>
      <c r="L1382" s="50">
        <v>337</v>
      </c>
      <c r="M1382" s="16" t="s">
        <v>413</v>
      </c>
      <c r="N1382">
        <v>120</v>
      </c>
      <c r="O1382" s="16"/>
      <c r="P1382" s="18" t="s">
        <v>23</v>
      </c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94480.760000000038</v>
      </c>
      <c r="AA1382" s="15" t="s">
        <v>23</v>
      </c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 t="s">
        <v>23</v>
      </c>
      <c r="AR1382" s="14"/>
      <c r="AS1382" s="18"/>
      <c r="AT1382" s="16">
        <v>0</v>
      </c>
      <c r="AU1382" s="18">
        <f t="shared" si="467"/>
        <v>0</v>
      </c>
      <c r="AV1382" s="15" t="s">
        <v>23</v>
      </c>
      <c r="AX1382" s="14"/>
      <c r="AY1382" s="18"/>
      <c r="AZ1382" s="16">
        <v>0</v>
      </c>
      <c r="BA1382" s="18">
        <f t="shared" si="468"/>
        <v>0</v>
      </c>
      <c r="BB1382" s="15" t="s">
        <v>23</v>
      </c>
      <c r="BD1382" s="14"/>
      <c r="BE1382" s="18"/>
      <c r="BF1382" s="16">
        <v>0</v>
      </c>
      <c r="BG1382" s="18">
        <f t="shared" si="469"/>
        <v>0</v>
      </c>
      <c r="BH1382" s="15" t="s">
        <v>23</v>
      </c>
      <c r="BJ1382" s="86"/>
      <c r="BK1382" s="86"/>
      <c r="BL1382" s="24"/>
      <c r="BM1382" s="24"/>
      <c r="BN1382" s="24"/>
      <c r="BO1382" s="24"/>
      <c r="BP1382" s="24"/>
      <c r="BQ1382" s="126"/>
    </row>
    <row r="1383" spans="1:69" ht="16.8" customHeight="1" x14ac:dyDescent="0.35">
      <c r="A1383" s="15"/>
      <c r="B1383" s="15"/>
      <c r="C1383" s="64" t="s">
        <v>157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356</v>
      </c>
      <c r="L1383" s="16">
        <v>1045</v>
      </c>
      <c r="M1383" s="16" t="s">
        <v>414</v>
      </c>
      <c r="N1383">
        <v>966</v>
      </c>
      <c r="O1383" s="16" t="s">
        <v>23</v>
      </c>
      <c r="P1383" s="18" t="s">
        <v>23</v>
      </c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94480.760000000038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6"/>
    </row>
    <row r="1384" spans="1:69" ht="16.8" customHeight="1" x14ac:dyDescent="0.35">
      <c r="A1384" s="15"/>
      <c r="B1384" s="15"/>
      <c r="C1384" s="15" t="s">
        <v>104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383</v>
      </c>
      <c r="L1384" s="30">
        <v>294.5</v>
      </c>
      <c r="M1384" s="30" t="s">
        <v>415</v>
      </c>
      <c r="N1384">
        <v>201.5</v>
      </c>
      <c r="O1384" s="16" t="s">
        <v>23</v>
      </c>
      <c r="P1384" s="18" t="s">
        <v>23</v>
      </c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195</v>
      </c>
      <c r="X1384" s="18">
        <v>0</v>
      </c>
      <c r="Y1384" s="16"/>
      <c r="Z1384" s="18">
        <f t="shared" si="465"/>
        <v>94480.760000000038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6"/>
    </row>
    <row r="1385" spans="1:69" ht="16.8" customHeight="1" x14ac:dyDescent="0.35">
      <c r="A1385" s="15"/>
      <c r="B1385" s="15"/>
      <c r="C1385" s="47" t="s">
        <v>158</v>
      </c>
      <c r="D1385" s="16"/>
      <c r="E1385" s="16"/>
      <c r="F1385" s="1">
        <v>4646.08</v>
      </c>
      <c r="G1385" s="16">
        <v>0</v>
      </c>
      <c r="H1385" s="16"/>
      <c r="I1385" s="4" t="s">
        <v>23</v>
      </c>
      <c r="J1385" s="14"/>
      <c r="K1385" s="148" t="s">
        <v>396</v>
      </c>
      <c r="L1385" s="67">
        <v>936</v>
      </c>
      <c r="M1385" s="16" t="s">
        <v>416</v>
      </c>
      <c r="N1385" s="16">
        <v>423.5</v>
      </c>
      <c r="O1385" s="16" t="s">
        <v>23</v>
      </c>
      <c r="P1385" s="18" t="s">
        <v>23</v>
      </c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94480.760000000038</v>
      </c>
      <c r="AA1385" s="15" t="s">
        <v>23</v>
      </c>
      <c r="AB1385" s="24"/>
      <c r="AC1385" s="64" t="s">
        <v>159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 t="s">
        <v>23</v>
      </c>
      <c r="AR1385" s="14"/>
      <c r="AS1385" s="18"/>
      <c r="AT1385" s="16">
        <v>0</v>
      </c>
      <c r="AU1385" s="18">
        <f t="shared" si="467"/>
        <v>0</v>
      </c>
      <c r="AV1385" s="15" t="s">
        <v>23</v>
      </c>
      <c r="AX1385" s="14"/>
      <c r="AY1385" s="18"/>
      <c r="AZ1385" s="16">
        <v>0</v>
      </c>
      <c r="BA1385" s="18">
        <f t="shared" si="468"/>
        <v>0</v>
      </c>
      <c r="BB1385" s="15" t="s">
        <v>23</v>
      </c>
      <c r="BD1385" s="14"/>
      <c r="BE1385" s="18"/>
      <c r="BF1385" s="16">
        <v>0</v>
      </c>
      <c r="BG1385" s="18">
        <f t="shared" si="469"/>
        <v>0</v>
      </c>
      <c r="BH1385" s="15" t="s">
        <v>23</v>
      </c>
      <c r="BJ1385" s="86"/>
      <c r="BK1385" s="86"/>
      <c r="BL1385" s="24"/>
      <c r="BM1385" s="24"/>
      <c r="BN1385" s="24"/>
      <c r="BO1385" s="24"/>
      <c r="BP1385" s="24"/>
      <c r="BQ1385" s="126"/>
    </row>
    <row r="1386" spans="1:69" ht="16.8" customHeight="1" x14ac:dyDescent="0.35">
      <c r="A1386" s="15"/>
      <c r="B1386" s="15"/>
      <c r="C1386" s="15" t="s">
        <v>108</v>
      </c>
      <c r="D1386" s="16"/>
      <c r="E1386" s="16"/>
      <c r="F1386" s="16"/>
      <c r="G1386" s="16">
        <v>0</v>
      </c>
      <c r="H1386" s="16"/>
      <c r="I1386" s="4" t="s">
        <v>23</v>
      </c>
      <c r="J1386" s="14"/>
      <c r="K1386" s="16" t="s">
        <v>406</v>
      </c>
      <c r="L1386" s="16">
        <v>54</v>
      </c>
      <c r="M1386" s="25" t="s">
        <v>397</v>
      </c>
      <c r="N1386" s="83">
        <v>795</v>
      </c>
      <c r="O1386" s="16" t="s">
        <v>23</v>
      </c>
      <c r="P1386" s="18" t="s">
        <v>23</v>
      </c>
      <c r="Q1386" s="14"/>
      <c r="R1386" s="18"/>
      <c r="S1386" s="16">
        <f>G1386</f>
        <v>0</v>
      </c>
      <c r="T1386" s="18">
        <f t="shared" si="464"/>
        <v>80819.95</v>
      </c>
      <c r="U1386" s="15" t="s">
        <v>110</v>
      </c>
      <c r="W1386" s="14"/>
      <c r="X1386" s="18"/>
      <c r="Y1386" s="16">
        <v>0</v>
      </c>
      <c r="Z1386" s="18">
        <f t="shared" si="465"/>
        <v>94480.760000000038</v>
      </c>
      <c r="AA1386" s="15" t="s">
        <v>23</v>
      </c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 t="s">
        <v>23</v>
      </c>
      <c r="AR1386" s="14"/>
      <c r="AS1386" s="18">
        <v>0</v>
      </c>
      <c r="AT1386" s="16">
        <v>0</v>
      </c>
      <c r="AU1386" s="18">
        <f t="shared" si="467"/>
        <v>0</v>
      </c>
      <c r="AV1386" s="15" t="s">
        <v>23</v>
      </c>
      <c r="AX1386" s="14"/>
      <c r="AY1386" s="18">
        <v>0</v>
      </c>
      <c r="AZ1386" s="16">
        <v>0</v>
      </c>
      <c r="BA1386" s="18">
        <f t="shared" si="468"/>
        <v>0</v>
      </c>
      <c r="BB1386" s="15" t="s">
        <v>23</v>
      </c>
      <c r="BD1386" s="14"/>
      <c r="BE1386" s="18">
        <v>0</v>
      </c>
      <c r="BF1386" s="16">
        <v>0</v>
      </c>
      <c r="BG1386" s="18">
        <f t="shared" si="469"/>
        <v>0</v>
      </c>
      <c r="BH1386" s="15" t="s">
        <v>23</v>
      </c>
      <c r="BJ1386" s="86"/>
      <c r="BK1386" s="86"/>
      <c r="BL1386" s="24"/>
      <c r="BM1386" s="24"/>
      <c r="BN1386" s="24"/>
      <c r="BO1386" s="24"/>
      <c r="BP1386" s="24"/>
      <c r="BQ1386" s="126"/>
    </row>
    <row r="1387" spans="1:69" ht="16.8" customHeight="1" x14ac:dyDescent="0.35">
      <c r="A1387" s="15"/>
      <c r="B1387" s="15"/>
      <c r="C1387" s="15" t="s">
        <v>111</v>
      </c>
      <c r="D1387" s="16"/>
      <c r="E1387" s="16"/>
      <c r="F1387" s="16">
        <v>0</v>
      </c>
      <c r="G1387" s="16">
        <v>0</v>
      </c>
      <c r="H1387" s="16"/>
      <c r="I1387" s="4" t="s">
        <v>23</v>
      </c>
      <c r="J1387" s="14"/>
      <c r="K1387" s="50" t="s">
        <v>397</v>
      </c>
      <c r="L1387" s="25">
        <v>725</v>
      </c>
      <c r="M1387" s="16" t="s">
        <v>401</v>
      </c>
      <c r="N1387" s="67">
        <v>40</v>
      </c>
      <c r="O1387" s="16"/>
      <c r="P1387" s="18" t="s">
        <v>23</v>
      </c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94480.760000000038</v>
      </c>
      <c r="AA1387" s="15" t="s">
        <v>23</v>
      </c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 t="s">
        <v>23</v>
      </c>
      <c r="AR1387" s="14"/>
      <c r="AS1387" s="18">
        <v>0</v>
      </c>
      <c r="AT1387" s="16">
        <v>0</v>
      </c>
      <c r="AU1387" s="18">
        <f t="shared" si="467"/>
        <v>0</v>
      </c>
      <c r="AV1387" s="15" t="s">
        <v>23</v>
      </c>
      <c r="AX1387" s="14"/>
      <c r="AY1387" s="18">
        <v>0</v>
      </c>
      <c r="AZ1387" s="16">
        <v>0</v>
      </c>
      <c r="BA1387" s="18">
        <f t="shared" si="468"/>
        <v>0</v>
      </c>
      <c r="BB1387" s="15" t="s">
        <v>23</v>
      </c>
      <c r="BD1387" s="14"/>
      <c r="BE1387" s="18">
        <v>0</v>
      </c>
      <c r="BF1387" s="16">
        <v>0</v>
      </c>
      <c r="BG1387" s="18">
        <f t="shared" si="469"/>
        <v>0</v>
      </c>
      <c r="BH1387" s="15" t="s">
        <v>23</v>
      </c>
      <c r="BJ1387" s="86"/>
      <c r="BK1387" s="86"/>
      <c r="BL1387" s="24"/>
      <c r="BM1387" s="24"/>
      <c r="BN1387" s="24"/>
      <c r="BO1387" s="24"/>
      <c r="BP1387" s="24"/>
      <c r="BQ1387" s="126"/>
    </row>
    <row r="1388" spans="1:69" ht="16.8" customHeight="1" x14ac:dyDescent="0.35">
      <c r="A1388" s="15"/>
      <c r="B1388" s="15"/>
      <c r="C1388" s="15" t="s">
        <v>113</v>
      </c>
      <c r="D1388" s="16"/>
      <c r="E1388" s="16"/>
      <c r="F1388" s="16">
        <v>0</v>
      </c>
      <c r="G1388" s="16">
        <v>0</v>
      </c>
      <c r="H1388" s="16"/>
      <c r="I1388" s="4" t="s">
        <v>23</v>
      </c>
      <c r="J1388" s="14"/>
      <c r="K1388" s="16" t="s">
        <v>398</v>
      </c>
      <c r="L1388" s="16">
        <v>636.5</v>
      </c>
      <c r="M1388" s="30" t="s">
        <v>404</v>
      </c>
      <c r="N1388">
        <v>0.5</v>
      </c>
      <c r="O1388" s="16"/>
      <c r="P1388" s="18" t="s">
        <v>23</v>
      </c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94480.760000000038</v>
      </c>
      <c r="AA1388" s="15" t="s">
        <v>23</v>
      </c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 t="s">
        <v>23</v>
      </c>
      <c r="AR1388" s="14"/>
      <c r="AS1388" s="18">
        <v>0</v>
      </c>
      <c r="AT1388" s="16"/>
      <c r="AU1388" s="18">
        <f t="shared" si="467"/>
        <v>0</v>
      </c>
      <c r="AV1388" s="15" t="s">
        <v>23</v>
      </c>
      <c r="AX1388" s="14"/>
      <c r="AY1388" s="18">
        <v>0</v>
      </c>
      <c r="AZ1388" s="16"/>
      <c r="BA1388" s="18">
        <f t="shared" si="468"/>
        <v>0</v>
      </c>
      <c r="BB1388" s="15" t="s">
        <v>23</v>
      </c>
      <c r="BD1388" s="14"/>
      <c r="BE1388" s="18">
        <v>0</v>
      </c>
      <c r="BF1388" s="16"/>
      <c r="BG1388" s="18">
        <f t="shared" si="469"/>
        <v>0</v>
      </c>
      <c r="BH1388" s="15" t="s">
        <v>23</v>
      </c>
      <c r="BJ1388" s="86"/>
      <c r="BK1388" s="86"/>
      <c r="BL1388" s="24"/>
      <c r="BM1388" s="24"/>
      <c r="BN1388" s="24"/>
      <c r="BO1388" s="24"/>
      <c r="BP1388" s="24"/>
      <c r="BQ1388" s="126"/>
    </row>
    <row r="1389" spans="1:69" ht="16.8" customHeight="1" x14ac:dyDescent="0.35">
      <c r="A1389" s="15" t="s">
        <v>23</v>
      </c>
      <c r="B1389" s="15"/>
      <c r="C1389" s="15" t="s">
        <v>115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386</v>
      </c>
      <c r="L1389" s="16">
        <v>100</v>
      </c>
      <c r="M1389" s="16" t="s">
        <v>23</v>
      </c>
      <c r="N1389" s="16">
        <v>0</v>
      </c>
      <c r="O1389" s="16"/>
      <c r="P1389" s="18" t="s">
        <v>23</v>
      </c>
      <c r="Q1389" s="14"/>
      <c r="R1389" s="18">
        <v>0</v>
      </c>
      <c r="S1389" s="16">
        <v>0</v>
      </c>
      <c r="T1389" s="18">
        <f t="shared" si="464"/>
        <v>80819.95</v>
      </c>
      <c r="U1389" s="15" t="s">
        <v>23</v>
      </c>
      <c r="W1389" s="14"/>
      <c r="X1389" s="18">
        <f>F1389</f>
        <v>0</v>
      </c>
      <c r="Y1389" s="16">
        <v>0</v>
      </c>
      <c r="Z1389" s="18">
        <f t="shared" si="465"/>
        <v>94480.760000000038</v>
      </c>
      <c r="AA1389" s="15" t="str">
        <f>C1389</f>
        <v>VERSAMENTO</v>
      </c>
      <c r="AB1389" s="24"/>
      <c r="AC1389" s="15" t="s">
        <v>23</v>
      </c>
      <c r="AD1389" s="25"/>
      <c r="AE1389" s="62" t="s">
        <v>23</v>
      </c>
      <c r="AF1389" s="63" t="s">
        <v>23</v>
      </c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 t="s">
        <v>23</v>
      </c>
      <c r="AR1389" s="14"/>
      <c r="AS1389" s="18">
        <v>0</v>
      </c>
      <c r="AT1389" s="16"/>
      <c r="AU1389" s="18">
        <f t="shared" si="467"/>
        <v>0</v>
      </c>
      <c r="AV1389" s="15" t="s">
        <v>23</v>
      </c>
      <c r="AX1389" s="14"/>
      <c r="AY1389" s="18">
        <v>0</v>
      </c>
      <c r="AZ1389" s="16"/>
      <c r="BA1389" s="18">
        <f t="shared" si="468"/>
        <v>0</v>
      </c>
      <c r="BB1389" s="15" t="s">
        <v>23</v>
      </c>
      <c r="BD1389" s="14"/>
      <c r="BE1389" s="18">
        <v>0</v>
      </c>
      <c r="BF1389" s="16"/>
      <c r="BG1389" s="18">
        <f t="shared" si="469"/>
        <v>0</v>
      </c>
      <c r="BH1389" s="15" t="s">
        <v>23</v>
      </c>
      <c r="BJ1389" s="86"/>
      <c r="BK1389" s="86"/>
      <c r="BL1389" s="24"/>
      <c r="BM1389" s="24"/>
      <c r="BN1389" s="24"/>
      <c r="BO1389" s="24"/>
      <c r="BP1389" s="24"/>
      <c r="BQ1389" s="126"/>
    </row>
    <row r="1390" spans="1:69" ht="16.8" customHeight="1" x14ac:dyDescent="0.35">
      <c r="A1390" s="15"/>
      <c r="B1390" s="15" t="s">
        <v>23</v>
      </c>
      <c r="C1390" s="15" t="s">
        <v>115</v>
      </c>
      <c r="D1390" s="16"/>
      <c r="E1390" s="16"/>
      <c r="F1390" s="16">
        <v>0</v>
      </c>
      <c r="G1390" s="16"/>
      <c r="H1390" s="16">
        <v>0</v>
      </c>
      <c r="I1390" s="4"/>
      <c r="J1390" s="14" t="s">
        <v>23</v>
      </c>
      <c r="K1390" s="16" t="s">
        <v>407</v>
      </c>
      <c r="L1390" s="16">
        <v>1045</v>
      </c>
      <c r="M1390" s="16" t="s">
        <v>23</v>
      </c>
      <c r="N1390" s="16">
        <v>0</v>
      </c>
      <c r="O1390" s="16"/>
      <c r="P1390" s="18" t="s">
        <v>23</v>
      </c>
      <c r="Q1390" s="14"/>
      <c r="R1390" s="18">
        <v>0</v>
      </c>
      <c r="S1390" s="16">
        <v>0</v>
      </c>
      <c r="T1390" s="18">
        <f t="shared" si="464"/>
        <v>80819.95</v>
      </c>
      <c r="U1390" s="15" t="s">
        <v>23</v>
      </c>
      <c r="W1390" s="14"/>
      <c r="X1390" s="18">
        <f>F1390</f>
        <v>0</v>
      </c>
      <c r="Y1390" s="16"/>
      <c r="Z1390" s="18">
        <f t="shared" si="465"/>
        <v>94480.760000000038</v>
      </c>
      <c r="AA1390" s="15" t="s">
        <v>23</v>
      </c>
      <c r="AB1390" s="24"/>
      <c r="AC1390" s="15" t="s">
        <v>23</v>
      </c>
      <c r="AD1390" s="25"/>
      <c r="AE1390" s="62" t="s">
        <v>23</v>
      </c>
      <c r="AF1390" s="63" t="s">
        <v>23</v>
      </c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 t="s">
        <v>23</v>
      </c>
      <c r="AR1390" s="14"/>
      <c r="AS1390" s="18">
        <v>0</v>
      </c>
      <c r="AT1390" s="16"/>
      <c r="AU1390" s="18">
        <f t="shared" si="467"/>
        <v>0</v>
      </c>
      <c r="AV1390" s="15" t="s">
        <v>23</v>
      </c>
      <c r="AX1390" s="14"/>
      <c r="AY1390" s="18">
        <v>0</v>
      </c>
      <c r="AZ1390" s="16"/>
      <c r="BA1390" s="18">
        <f t="shared" si="468"/>
        <v>0</v>
      </c>
      <c r="BB1390" s="15" t="s">
        <v>23</v>
      </c>
      <c r="BD1390" s="14"/>
      <c r="BE1390" s="18">
        <v>0</v>
      </c>
      <c r="BF1390" s="16"/>
      <c r="BG1390" s="18">
        <f t="shared" si="469"/>
        <v>0</v>
      </c>
      <c r="BH1390" s="15" t="s">
        <v>23</v>
      </c>
      <c r="BJ1390" s="86"/>
      <c r="BK1390" s="86"/>
      <c r="BL1390" s="24"/>
      <c r="BM1390" s="24"/>
      <c r="BN1390" s="24"/>
      <c r="BO1390" s="24"/>
      <c r="BP1390" s="24"/>
      <c r="BQ1390" s="126"/>
    </row>
    <row r="1391" spans="1:69" ht="16.8" customHeight="1" x14ac:dyDescent="0.35">
      <c r="A1391" s="15" t="s">
        <v>23</v>
      </c>
      <c r="B1391" s="15"/>
      <c r="C1391" s="15" t="s">
        <v>115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417</v>
      </c>
      <c r="L1391" s="67">
        <v>-1</v>
      </c>
      <c r="M1391" s="44" t="s">
        <v>23</v>
      </c>
      <c r="N1391" s="16">
        <v>0</v>
      </c>
      <c r="O1391" s="16"/>
      <c r="P1391" s="18" t="s">
        <v>23</v>
      </c>
      <c r="Q1391" s="14"/>
      <c r="R1391" s="18">
        <v>0</v>
      </c>
      <c r="S1391" s="16">
        <v>0</v>
      </c>
      <c r="T1391" s="18">
        <f t="shared" si="464"/>
        <v>80819.95</v>
      </c>
      <c r="U1391" s="15" t="s">
        <v>23</v>
      </c>
      <c r="W1391" s="14"/>
      <c r="X1391" s="18">
        <f>F1391</f>
        <v>0</v>
      </c>
      <c r="Y1391" s="16"/>
      <c r="Z1391" s="18">
        <f t="shared" si="465"/>
        <v>94480.760000000038</v>
      </c>
      <c r="AA1391" s="15" t="s">
        <v>23</v>
      </c>
      <c r="AB1391" s="24"/>
      <c r="AC1391" s="15" t="s">
        <v>23</v>
      </c>
      <c r="AD1391" s="25"/>
      <c r="AE1391" s="62" t="s">
        <v>23</v>
      </c>
      <c r="AF1391" s="63" t="s">
        <v>23</v>
      </c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 t="s">
        <v>23</v>
      </c>
      <c r="AR1391" s="14"/>
      <c r="AS1391" s="18">
        <v>0</v>
      </c>
      <c r="AT1391" s="16"/>
      <c r="AU1391" s="18">
        <f t="shared" si="467"/>
        <v>0</v>
      </c>
      <c r="AV1391" s="15" t="s">
        <v>23</v>
      </c>
      <c r="AX1391" s="14"/>
      <c r="AY1391" s="18">
        <v>0</v>
      </c>
      <c r="AZ1391" s="16"/>
      <c r="BA1391" s="18">
        <f t="shared" si="468"/>
        <v>0</v>
      </c>
      <c r="BB1391" s="15" t="s">
        <v>23</v>
      </c>
      <c r="BD1391" s="14"/>
      <c r="BE1391" s="18">
        <v>0</v>
      </c>
      <c r="BF1391" s="16"/>
      <c r="BG1391" s="18">
        <f t="shared" si="469"/>
        <v>0</v>
      </c>
      <c r="BH1391" s="15" t="s">
        <v>23</v>
      </c>
      <c r="BJ1391" s="86"/>
      <c r="BK1391" s="86"/>
      <c r="BL1391" s="24"/>
      <c r="BM1391" s="24"/>
      <c r="BN1391" s="24"/>
      <c r="BO1391" s="24"/>
      <c r="BP1391" s="24"/>
      <c r="BQ1391" s="126"/>
    </row>
    <row r="1392" spans="1:69" ht="16.8" customHeight="1" x14ac:dyDescent="0.35">
      <c r="A1392" s="15"/>
      <c r="B1392" s="15"/>
      <c r="C1392" s="15" t="s">
        <v>115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69</v>
      </c>
      <c r="L1392" s="51">
        <f>AI1401</f>
        <v>0</v>
      </c>
      <c r="M1392" s="16" t="s">
        <v>23</v>
      </c>
      <c r="N1392" s="16">
        <v>0</v>
      </c>
      <c r="O1392" s="16"/>
      <c r="P1392" s="18" t="s">
        <v>23</v>
      </c>
      <c r="Q1392" s="14"/>
      <c r="R1392" s="18">
        <v>0</v>
      </c>
      <c r="S1392" s="16">
        <v>0</v>
      </c>
      <c r="T1392" s="18">
        <f t="shared" si="464"/>
        <v>80819.95</v>
      </c>
      <c r="U1392" s="15" t="s">
        <v>23</v>
      </c>
      <c r="W1392" s="14"/>
      <c r="X1392" s="18">
        <f>F1392</f>
        <v>0</v>
      </c>
      <c r="Y1392" s="16">
        <v>0</v>
      </c>
      <c r="Z1392" s="18">
        <f t="shared" si="465"/>
        <v>94480.760000000038</v>
      </c>
      <c r="AA1392" s="15" t="str">
        <f>C1392</f>
        <v>VERSAMENTO</v>
      </c>
      <c r="AB1392" s="24"/>
      <c r="AC1392" s="15" t="s">
        <v>23</v>
      </c>
      <c r="AD1392" s="25"/>
      <c r="AE1392" s="62" t="s">
        <v>23</v>
      </c>
      <c r="AF1392" s="63" t="s">
        <v>23</v>
      </c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 t="s">
        <v>23</v>
      </c>
      <c r="AR1392" s="14"/>
      <c r="AS1392" s="18">
        <v>0</v>
      </c>
      <c r="AT1392" s="16"/>
      <c r="AU1392" s="18">
        <f t="shared" si="467"/>
        <v>0</v>
      </c>
      <c r="AV1392" s="15" t="s">
        <v>23</v>
      </c>
      <c r="AX1392" s="14"/>
      <c r="AY1392" s="18">
        <v>0</v>
      </c>
      <c r="AZ1392" s="16"/>
      <c r="BA1392" s="18">
        <f t="shared" si="468"/>
        <v>0</v>
      </c>
      <c r="BB1392" s="15" t="s">
        <v>23</v>
      </c>
      <c r="BD1392" s="14"/>
      <c r="BE1392" s="18">
        <v>0</v>
      </c>
      <c r="BF1392" s="16"/>
      <c r="BG1392" s="18">
        <f t="shared" si="469"/>
        <v>0</v>
      </c>
      <c r="BH1392" s="15" t="s">
        <v>23</v>
      </c>
      <c r="BJ1392" s="86"/>
      <c r="BK1392" s="86"/>
      <c r="BL1392" s="24"/>
      <c r="BM1392" s="24"/>
      <c r="BN1392" s="24"/>
      <c r="BO1392" s="24"/>
      <c r="BP1392" s="24"/>
      <c r="BQ1392" s="126"/>
    </row>
    <row r="1393" spans="1:69" ht="16.8" customHeight="1" x14ac:dyDescent="0.35">
      <c r="A1393" s="15"/>
      <c r="B1393" s="15"/>
      <c r="C1393" s="68" t="s">
        <v>115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119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 t="s">
        <v>23</v>
      </c>
      <c r="W1393" s="14"/>
      <c r="X1393" s="18">
        <v>0</v>
      </c>
      <c r="Y1393" s="16"/>
      <c r="Z1393" s="18">
        <f t="shared" si="465"/>
        <v>94480.760000000038</v>
      </c>
      <c r="AA1393" s="15" t="str">
        <f>C1393</f>
        <v>VERSAMENTO</v>
      </c>
      <c r="AB1393" s="24"/>
      <c r="AC1393" s="15" t="s">
        <v>23</v>
      </c>
      <c r="AD1393" s="25"/>
      <c r="AE1393" s="62" t="s">
        <v>23</v>
      </c>
      <c r="AF1393" s="63" t="s">
        <v>23</v>
      </c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 t="s">
        <v>23</v>
      </c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 t="s">
        <v>23</v>
      </c>
      <c r="BD1393" s="14"/>
      <c r="BE1393" s="18">
        <v>0</v>
      </c>
      <c r="BF1393" s="16"/>
      <c r="BG1393" s="18">
        <f t="shared" si="469"/>
        <v>0</v>
      </c>
      <c r="BH1393" s="15" t="s">
        <v>23</v>
      </c>
      <c r="BJ1393" s="86"/>
      <c r="BK1393" s="86"/>
      <c r="BL1393" s="24"/>
      <c r="BM1393" s="24"/>
      <c r="BN1393" s="24"/>
      <c r="BO1393" s="24"/>
      <c r="BP1393" s="24"/>
      <c r="BQ1393" s="126"/>
    </row>
    <row r="1394" spans="1:69" ht="16.8" customHeight="1" x14ac:dyDescent="0.35">
      <c r="A1394" s="15"/>
      <c r="B1394" s="15"/>
      <c r="C1394" s="15" t="s">
        <v>178</v>
      </c>
      <c r="D1394" s="16"/>
      <c r="E1394" s="16"/>
      <c r="F1394" s="16">
        <f>'BONIFICI GENERALI '!B1090+'BONIFICI CATTOLICA'!B1090+'BONIFICI TUTELA'!B674</f>
        <v>12649.039999999999</v>
      </c>
      <c r="G1394" s="85">
        <f>F1384</f>
        <v>12746.35</v>
      </c>
      <c r="H1394" s="16"/>
      <c r="I1394" s="4"/>
      <c r="J1394" s="14"/>
      <c r="K1394" s="17" t="s">
        <v>94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 t="s">
        <v>23</v>
      </c>
      <c r="W1394" s="14"/>
      <c r="X1394" s="18">
        <f>F1394</f>
        <v>12649.039999999999</v>
      </c>
      <c r="Y1394" s="16">
        <f>G1394</f>
        <v>12746.35</v>
      </c>
      <c r="Z1394" s="18">
        <f t="shared" si="465"/>
        <v>94383.450000000041</v>
      </c>
      <c r="AA1394" s="15" t="str">
        <f>C1394</f>
        <v>BONIFICI</v>
      </c>
      <c r="AB1394" s="24"/>
      <c r="AC1394" s="15" t="s">
        <v>23</v>
      </c>
      <c r="AD1394" s="25"/>
      <c r="AE1394" s="62" t="s">
        <v>23</v>
      </c>
      <c r="AF1394" s="63" t="s">
        <v>23</v>
      </c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 t="s">
        <v>23</v>
      </c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 t="s">
        <v>23</v>
      </c>
      <c r="BD1394" s="14"/>
      <c r="BE1394" s="18">
        <v>0</v>
      </c>
      <c r="BF1394" s="16"/>
      <c r="BG1394" s="18">
        <f t="shared" si="469"/>
        <v>0</v>
      </c>
      <c r="BH1394" s="15" t="s">
        <v>23</v>
      </c>
      <c r="BJ1394" s="86"/>
      <c r="BK1394" s="86"/>
      <c r="BL1394" s="24"/>
      <c r="BM1394" s="24"/>
      <c r="BN1394" s="24"/>
      <c r="BO1394" s="24"/>
      <c r="BP1394" s="24"/>
      <c r="BQ1394" s="126"/>
    </row>
    <row r="1395" spans="1:69" ht="16.8" customHeight="1" x14ac:dyDescent="0.35">
      <c r="A1395" s="15"/>
      <c r="B1395" s="15"/>
      <c r="C1395" s="47" t="s">
        <v>120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 t="s">
        <v>23</v>
      </c>
      <c r="N1395" s="3" t="s">
        <v>23</v>
      </c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89737.370000000039</v>
      </c>
      <c r="AA1395" s="15" t="str">
        <f>C1395</f>
        <v>PREL .PROVVIGIONI MATURATE</v>
      </c>
      <c r="AB1395" s="24"/>
      <c r="AC1395" s="15" t="s">
        <v>166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 t="s">
        <v>23</v>
      </c>
      <c r="AR1395" s="14"/>
      <c r="AS1395" s="18"/>
      <c r="AT1395" s="25">
        <v>0</v>
      </c>
      <c r="AU1395" s="18">
        <f t="shared" si="467"/>
        <v>0</v>
      </c>
      <c r="AV1395" s="15" t="s">
        <v>23</v>
      </c>
      <c r="AX1395" s="14"/>
      <c r="AY1395" s="18"/>
      <c r="AZ1395" s="25">
        <v>0</v>
      </c>
      <c r="BA1395" s="18">
        <f t="shared" si="468"/>
        <v>0</v>
      </c>
      <c r="BB1395" s="15" t="s">
        <v>23</v>
      </c>
      <c r="BD1395" s="14"/>
      <c r="BE1395" s="18"/>
      <c r="BF1395" s="25">
        <v>0</v>
      </c>
      <c r="BG1395" s="18">
        <f t="shared" si="469"/>
        <v>0</v>
      </c>
      <c r="BH1395" s="15" t="s">
        <v>23</v>
      </c>
      <c r="BJ1395" s="86"/>
      <c r="BK1395" s="86"/>
      <c r="BL1395" s="24"/>
      <c r="BM1395" s="24"/>
      <c r="BN1395" s="24"/>
      <c r="BO1395" s="24"/>
      <c r="BP1395" s="24"/>
      <c r="BQ1395" s="126"/>
    </row>
    <row r="1396" spans="1:69" ht="16.8" customHeight="1" x14ac:dyDescent="0.35">
      <c r="A1396" s="15"/>
      <c r="B1396" s="15"/>
      <c r="C1396" s="15" t="s">
        <v>121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 t="s">
        <v>23</v>
      </c>
      <c r="N1396" s="16" t="s">
        <v>23</v>
      </c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89737.370000000039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6"/>
    </row>
    <row r="1397" spans="1:69" ht="16.8" customHeight="1" x14ac:dyDescent="0.35">
      <c r="A1397" s="15" t="s">
        <v>23</v>
      </c>
      <c r="B1397" s="15"/>
      <c r="C1397" s="15" t="s">
        <v>122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89737.370000000039</v>
      </c>
      <c r="AA1397" s="15" t="s">
        <v>23</v>
      </c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 t="s">
        <v>23</v>
      </c>
      <c r="AR1397" s="14"/>
      <c r="AS1397" s="18"/>
      <c r="AT1397" s="16">
        <v>0</v>
      </c>
      <c r="AU1397" s="18">
        <f t="shared" si="467"/>
        <v>0</v>
      </c>
      <c r="AV1397" s="15" t="s">
        <v>23</v>
      </c>
      <c r="AX1397" s="14"/>
      <c r="AY1397" s="18"/>
      <c r="AZ1397" s="16">
        <v>0</v>
      </c>
      <c r="BA1397" s="18">
        <f t="shared" si="468"/>
        <v>0</v>
      </c>
      <c r="BB1397" s="15" t="s">
        <v>23</v>
      </c>
      <c r="BD1397" s="14"/>
      <c r="BE1397" s="18"/>
      <c r="BF1397" s="16">
        <v>0</v>
      </c>
      <c r="BG1397" s="18">
        <f t="shared" si="469"/>
        <v>0</v>
      </c>
      <c r="BH1397" s="15" t="s">
        <v>23</v>
      </c>
      <c r="BJ1397" s="86"/>
      <c r="BK1397" s="86"/>
      <c r="BL1397" s="24"/>
      <c r="BM1397" s="24"/>
      <c r="BN1397" s="24"/>
      <c r="BO1397" s="24"/>
      <c r="BP1397" s="24"/>
      <c r="BQ1397" s="126"/>
    </row>
    <row r="1398" spans="1:69" ht="16.8" customHeight="1" x14ac:dyDescent="0.35">
      <c r="A1398" s="15"/>
      <c r="B1398" s="15"/>
      <c r="C1398" s="15" t="s">
        <v>23</v>
      </c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123</v>
      </c>
      <c r="L1398" s="3">
        <f>SUM(L1378:L1392)+N1377+L1394+L1395</f>
        <v>92534.930000000037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 t="s">
        <v>23</v>
      </c>
      <c r="W1398" s="14"/>
      <c r="X1398" s="18">
        <v>0</v>
      </c>
      <c r="Y1398" s="16">
        <v>0</v>
      </c>
      <c r="Z1398" s="18">
        <f t="shared" si="465"/>
        <v>89737.370000000039</v>
      </c>
      <c r="AA1398" s="15" t="s">
        <v>23</v>
      </c>
      <c r="AB1398" s="24"/>
      <c r="AC1398" s="15" t="str">
        <f>C1398</f>
        <v/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119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 t="s">
        <v>23</v>
      </c>
      <c r="AR1398" s="14"/>
      <c r="AS1398" s="18"/>
      <c r="AT1398" s="16">
        <v>0</v>
      </c>
      <c r="AU1398" s="18">
        <f t="shared" si="467"/>
        <v>0</v>
      </c>
      <c r="AV1398" s="16" t="s">
        <v>23</v>
      </c>
      <c r="AX1398" s="14"/>
      <c r="AY1398" s="18"/>
      <c r="AZ1398" s="16">
        <v>0</v>
      </c>
      <c r="BA1398" s="18">
        <f t="shared" si="468"/>
        <v>0</v>
      </c>
      <c r="BB1398" s="15" t="s">
        <v>23</v>
      </c>
      <c r="BD1398" s="14"/>
      <c r="BE1398" s="18"/>
      <c r="BF1398" s="16">
        <v>0</v>
      </c>
      <c r="BG1398" s="18">
        <f t="shared" si="469"/>
        <v>0</v>
      </c>
      <c r="BH1398" s="15" t="s">
        <v>23</v>
      </c>
      <c r="BJ1398" s="86"/>
      <c r="BK1398" s="86"/>
      <c r="BL1398" s="24"/>
      <c r="BM1398" s="24"/>
      <c r="BN1398" s="24"/>
      <c r="BO1398" s="24"/>
      <c r="BP1398" s="24"/>
      <c r="BQ1398" s="126"/>
    </row>
    <row r="1399" spans="1:69" ht="16.8" customHeight="1" x14ac:dyDescent="0.35">
      <c r="A1399" s="15"/>
      <c r="B1399" s="15"/>
      <c r="C1399" s="64" t="s">
        <v>150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 t="s">
        <v>23</v>
      </c>
      <c r="K1399" s="6" t="s">
        <v>124</v>
      </c>
      <c r="L1399" s="3">
        <f>L1398-M1398</f>
        <v>9354.8400000000256</v>
      </c>
      <c r="M1399" s="16"/>
      <c r="N1399" s="16"/>
      <c r="O1399" s="16" t="s">
        <v>23</v>
      </c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50979.640000000036</v>
      </c>
      <c r="AA1399" s="16" t="str">
        <f>C1399</f>
        <v>BONIFICO CATTOLICA</v>
      </c>
      <c r="AB1399" s="24"/>
      <c r="AC1399" s="71" t="s">
        <v>199</v>
      </c>
      <c r="AD1399" s="65"/>
      <c r="AE1399" s="65">
        <v>0</v>
      </c>
      <c r="AF1399" s="63">
        <f>SUM(AF1351:AF1398)</f>
        <v>57401.06</v>
      </c>
      <c r="AG1399" s="25"/>
      <c r="AH1399" s="24" t="s">
        <v>125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 t="s">
        <v>23</v>
      </c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6"/>
    </row>
    <row r="1400" spans="1:69" ht="16.8" customHeight="1" x14ac:dyDescent="0.35">
      <c r="A1400" s="15"/>
      <c r="B1400" s="15"/>
      <c r="C1400" s="64" t="s">
        <v>152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36</v>
      </c>
      <c r="L1400" s="55">
        <f>D1401+E1401+A1401+B1401+B1348</f>
        <v>9354.840000000002</v>
      </c>
      <c r="M1400" s="16"/>
      <c r="N1400" s="16"/>
      <c r="O1400" s="56" t="s">
        <v>23</v>
      </c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-6575.0699999999633</v>
      </c>
      <c r="AA1400" s="15" t="str">
        <f>C1400</f>
        <v>BONIFICO GENERALI</v>
      </c>
      <c r="AB1400" s="24"/>
      <c r="AC1400" s="71" t="s">
        <v>170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6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127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128</v>
      </c>
      <c r="L1401" s="3">
        <f>L1399-L1400</f>
        <v>2.3646862246096134E-11</v>
      </c>
      <c r="M1401" s="27" t="s">
        <v>171</v>
      </c>
      <c r="N1401" s="27">
        <f>O1401-L1400</f>
        <v>-7021.4899999999652</v>
      </c>
      <c r="O1401" s="44">
        <f>Z1401+AU1401+N1377+SUM(L1380:L1391)+SUM(N1381:N1391)+L1395-D1347-D1350-D1346+E1348</f>
        <v>2333.3500000000367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-6575.0699999999633</v>
      </c>
      <c r="AA1401" s="57"/>
      <c r="AB1401" s="60"/>
      <c r="AC1401" s="60" t="s">
        <v>129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172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200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/>
      <c r="B1404" s="2" t="s">
        <v>23</v>
      </c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4" t="s">
        <v>25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V1404" s="7" t="s">
        <v>23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130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173</v>
      </c>
      <c r="BK1404" s="21" t="s">
        <v>0</v>
      </c>
      <c r="BL1404" s="8" t="s">
        <v>35</v>
      </c>
      <c r="BM1404" s="8" t="s">
        <v>0</v>
      </c>
      <c r="BN1404" s="8" t="s">
        <v>41</v>
      </c>
      <c r="BO1404" s="8" t="s">
        <v>174</v>
      </c>
      <c r="BP1404" s="8" t="s">
        <v>0</v>
      </c>
      <c r="BQ1404" s="9" t="s">
        <v>175</v>
      </c>
    </row>
    <row r="1405" spans="1:69" ht="16.8" customHeight="1" x14ac:dyDescent="0.35">
      <c r="A1405" s="14">
        <v>45323</v>
      </c>
      <c r="B1405" s="15" t="s">
        <v>176</v>
      </c>
      <c r="C1405" s="15" t="s">
        <v>177</v>
      </c>
      <c r="D1405" s="16">
        <v>108021.89</v>
      </c>
      <c r="E1405" s="16">
        <v>0</v>
      </c>
      <c r="F1405" s="16"/>
      <c r="G1405" s="16"/>
      <c r="H1405" s="105"/>
      <c r="I1405" s="4"/>
      <c r="J1405" s="14">
        <f>A1405</f>
        <v>45323</v>
      </c>
      <c r="K1405" s="17" t="s">
        <v>25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 t="e">
        <f>D1408+D1411+D1409-E1409-E1408+O1344</f>
        <v>#VALUE!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-6575.0699999999633</v>
      </c>
      <c r="AA1405" s="15"/>
      <c r="AB1405" s="19">
        <f>A1405</f>
        <v>45323</v>
      </c>
      <c r="AC1405" s="12" t="s">
        <v>26</v>
      </c>
      <c r="AD1405" s="11">
        <f>N1405</f>
        <v>3025.7200000000003</v>
      </c>
      <c r="AE1405" s="11"/>
      <c r="AF1405" s="20"/>
      <c r="AG1405" s="20"/>
      <c r="AH1405" s="21" t="s">
        <v>27</v>
      </c>
      <c r="AI1405" s="22" t="s">
        <v>28</v>
      </c>
      <c r="AJ1405" s="23" t="s">
        <v>29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178</v>
      </c>
      <c r="BM1405" s="88">
        <f>BK1405</f>
        <v>45323</v>
      </c>
      <c r="BN1405" s="24" t="s">
        <v>178</v>
      </c>
      <c r="BO1405" s="24"/>
      <c r="BP1405" s="88">
        <f>BK1405</f>
        <v>45323</v>
      </c>
      <c r="BQ1405" s="126"/>
    </row>
    <row r="1406" spans="1:69" ht="16.8" customHeight="1" x14ac:dyDescent="0.35">
      <c r="A1406" s="15"/>
      <c r="B1406" s="15"/>
      <c r="C1406" s="15" t="s">
        <v>179</v>
      </c>
      <c r="D1406" s="16">
        <v>0</v>
      </c>
      <c r="E1406" s="16"/>
      <c r="F1406" s="16"/>
      <c r="G1406" s="16"/>
      <c r="H1406" s="105" t="s">
        <v>35</v>
      </c>
      <c r="I1406" s="4"/>
      <c r="J1406" s="14"/>
      <c r="K1406" s="17" t="s">
        <v>31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-6575.0699999999633</v>
      </c>
      <c r="AA1406" s="15"/>
      <c r="AB1406" s="24"/>
      <c r="AC1406" s="24" t="s">
        <v>32</v>
      </c>
      <c r="AD1406" s="25"/>
      <c r="AE1406" s="25"/>
      <c r="AF1406" s="25"/>
      <c r="AG1406" s="25"/>
      <c r="AH1406" s="12" t="s">
        <v>33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 t="s">
        <v>23</v>
      </c>
      <c r="BL1406" s="24">
        <v>0</v>
      </c>
      <c r="BM1406" s="91" t="s">
        <v>23</v>
      </c>
      <c r="BN1406" s="24">
        <v>0</v>
      </c>
      <c r="BO1406" s="24">
        <v>0</v>
      </c>
      <c r="BP1406" s="91" t="s">
        <v>23</v>
      </c>
      <c r="BQ1406" s="126"/>
    </row>
    <row r="1407" spans="1:69" ht="16.8" customHeight="1" x14ac:dyDescent="0.35">
      <c r="A1407" s="15"/>
      <c r="B1407" s="15"/>
      <c r="C1407" s="15" t="s">
        <v>180</v>
      </c>
      <c r="D1407" s="16">
        <v>10689.02</v>
      </c>
      <c r="E1407" s="16">
        <v>1243</v>
      </c>
      <c r="F1407" s="16" t="s">
        <v>23</v>
      </c>
      <c r="G1407" s="16"/>
      <c r="H1407" s="105">
        <f>D1408</f>
        <v>903.91</v>
      </c>
      <c r="I1407" s="4"/>
      <c r="J1407" s="14"/>
      <c r="K1407" s="17" t="s">
        <v>36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-6575.0699999999633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 t="s">
        <v>23</v>
      </c>
      <c r="BL1407" s="24">
        <v>0</v>
      </c>
      <c r="BM1407" s="91" t="s">
        <v>23</v>
      </c>
      <c r="BN1407" s="24">
        <v>0</v>
      </c>
      <c r="BO1407" s="24">
        <v>0</v>
      </c>
      <c r="BP1407" s="91" t="s">
        <v>23</v>
      </c>
      <c r="BQ1407" s="126"/>
    </row>
    <row r="1408" spans="1:69" ht="16.8" customHeight="1" x14ac:dyDescent="0.35">
      <c r="A1408" s="15" t="s">
        <v>418</v>
      </c>
      <c r="B1408" s="15">
        <v>0</v>
      </c>
      <c r="C1408" s="15" t="s">
        <v>181</v>
      </c>
      <c r="D1408" s="16">
        <v>903.91</v>
      </c>
      <c r="E1408" s="16"/>
      <c r="F1408" s="16"/>
      <c r="G1408" s="16"/>
      <c r="H1408" s="105" t="s">
        <v>41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-6575.0699999999633</v>
      </c>
      <c r="AA1408" s="15"/>
      <c r="AB1408" s="24"/>
      <c r="AC1408" s="24"/>
      <c r="AD1408" s="25"/>
      <c r="AE1408" s="25"/>
      <c r="AF1408" s="25"/>
      <c r="AG1408" s="25"/>
      <c r="AH1408" s="17" t="s">
        <v>23</v>
      </c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 t="s">
        <v>23</v>
      </c>
      <c r="BL1408" s="24">
        <v>0</v>
      </c>
      <c r="BM1408" s="91" t="s">
        <v>23</v>
      </c>
      <c r="BN1408" s="24">
        <v>0</v>
      </c>
      <c r="BO1408" s="24">
        <v>0</v>
      </c>
      <c r="BP1408" s="91" t="s">
        <v>23</v>
      </c>
      <c r="BQ1408" s="126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182</v>
      </c>
      <c r="D1409" s="16">
        <v>1774.43</v>
      </c>
      <c r="E1409" s="16">
        <v>0</v>
      </c>
      <c r="F1409" s="16"/>
      <c r="G1409" s="16"/>
      <c r="H1409" s="105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-6575.0699999999633</v>
      </c>
      <c r="AA1409" s="15"/>
      <c r="AB1409" s="24"/>
      <c r="AC1409" s="17" t="s">
        <v>23</v>
      </c>
      <c r="AD1409" s="25"/>
      <c r="AE1409" s="25" t="s">
        <v>23</v>
      </c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 t="s">
        <v>23</v>
      </c>
      <c r="BL1409" s="24">
        <v>0</v>
      </c>
      <c r="BM1409" s="91" t="s">
        <v>23</v>
      </c>
      <c r="BN1409" s="24">
        <v>0</v>
      </c>
      <c r="BO1409" s="24"/>
      <c r="BP1409" s="24"/>
      <c r="BQ1409" s="126"/>
    </row>
    <row r="1410" spans="1:69" ht="16.8" customHeight="1" x14ac:dyDescent="0.35">
      <c r="A1410" s="15"/>
      <c r="B1410" s="15"/>
      <c r="C1410" s="15" t="s">
        <v>183</v>
      </c>
      <c r="D1410" s="16">
        <v>1375</v>
      </c>
      <c r="E1410" s="16">
        <v>0</v>
      </c>
      <c r="F1410" s="16"/>
      <c r="G1410" s="16"/>
      <c r="H1410" s="105" t="s">
        <v>45</v>
      </c>
      <c r="I1410" s="77" t="s">
        <v>184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-6575.0699999999633</v>
      </c>
      <c r="AA1410" s="15"/>
      <c r="AB1410" s="24"/>
      <c r="AC1410" s="17" t="s">
        <v>23</v>
      </c>
      <c r="AD1410" s="25"/>
      <c r="AE1410" s="25" t="s">
        <v>23</v>
      </c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 t="s">
        <v>23</v>
      </c>
      <c r="BL1410" s="24">
        <v>0</v>
      </c>
      <c r="BM1410" s="91" t="s">
        <v>23</v>
      </c>
      <c r="BN1410" s="24">
        <v>0</v>
      </c>
      <c r="BO1410" s="24"/>
      <c r="BP1410" s="24"/>
      <c r="BQ1410" s="126"/>
    </row>
    <row r="1411" spans="1:69" ht="16.8" customHeight="1" x14ac:dyDescent="0.35">
      <c r="A1411" s="15"/>
      <c r="B1411" s="15" t="s">
        <v>43</v>
      </c>
      <c r="C1411" s="15" t="s">
        <v>185</v>
      </c>
      <c r="D1411" s="16">
        <v>0</v>
      </c>
      <c r="E1411" s="16"/>
      <c r="F1411" s="16"/>
      <c r="G1411" s="16"/>
      <c r="H1411" s="105">
        <f>D1411</f>
        <v>0</v>
      </c>
      <c r="I1411" s="78">
        <f>D1408+D1409-E1409+D1411</f>
        <v>2678.34</v>
      </c>
      <c r="J1411" s="14"/>
      <c r="K1411" s="15" t="s">
        <v>46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-6575.0699999999633</v>
      </c>
      <c r="AA1411" s="15"/>
      <c r="AB1411" s="24"/>
      <c r="AC1411" s="17" t="s">
        <v>23</v>
      </c>
      <c r="AD1411" s="25"/>
      <c r="AE1411" s="25" t="s">
        <v>23</v>
      </c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 t="s">
        <v>23</v>
      </c>
      <c r="BL1411" s="24">
        <v>0</v>
      </c>
      <c r="BM1411" s="91" t="s">
        <v>23</v>
      </c>
      <c r="BN1411" s="24">
        <v>0</v>
      </c>
      <c r="BO1411" s="24"/>
      <c r="BP1411" s="24"/>
      <c r="BQ1411" s="126"/>
    </row>
    <row r="1412" spans="1:69" ht="16.8" customHeight="1" x14ac:dyDescent="0.35">
      <c r="A1412" s="15"/>
      <c r="B1412" s="15"/>
      <c r="C1412" s="15" t="s">
        <v>186</v>
      </c>
      <c r="D1412" s="16">
        <v>347.38</v>
      </c>
      <c r="E1412" s="16"/>
      <c r="F1412" s="16"/>
      <c r="G1412" s="16">
        <v>0</v>
      </c>
      <c r="H1412" s="105" t="s">
        <v>50</v>
      </c>
      <c r="I1412" s="4"/>
      <c r="J1412" s="14"/>
      <c r="K1412" s="15" t="s">
        <v>48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-6575.0699999999633</v>
      </c>
      <c r="AA1412" s="15" t="s">
        <v>23</v>
      </c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 t="s">
        <v>23</v>
      </c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 t="s">
        <v>23</v>
      </c>
      <c r="AR1412" s="14"/>
      <c r="AS1412" s="18"/>
      <c r="AT1412" s="16">
        <v>0</v>
      </c>
      <c r="AU1412" s="18">
        <f t="shared" si="473"/>
        <v>0</v>
      </c>
      <c r="AV1412" s="15" t="s">
        <v>23</v>
      </c>
      <c r="AX1412" s="14"/>
      <c r="AY1412" s="18"/>
      <c r="AZ1412" s="16">
        <v>0</v>
      </c>
      <c r="BA1412" s="18">
        <f t="shared" si="474"/>
        <v>0</v>
      </c>
      <c r="BB1412" s="15" t="s">
        <v>23</v>
      </c>
      <c r="BD1412" s="14"/>
      <c r="BE1412" s="18"/>
      <c r="BF1412" s="16">
        <v>0</v>
      </c>
      <c r="BG1412" s="18">
        <f t="shared" si="475"/>
        <v>0</v>
      </c>
      <c r="BH1412" s="15" t="s">
        <v>23</v>
      </c>
      <c r="BJ1412" s="86">
        <v>0</v>
      </c>
      <c r="BK1412" s="90" t="s">
        <v>23</v>
      </c>
      <c r="BL1412" s="24">
        <v>0</v>
      </c>
      <c r="BM1412" s="91" t="s">
        <v>23</v>
      </c>
      <c r="BN1412" s="24">
        <v>0</v>
      </c>
      <c r="BO1412" s="24"/>
      <c r="BP1412" s="24"/>
      <c r="BQ1412" s="126"/>
    </row>
    <row r="1413" spans="1:69" ht="16.8" customHeight="1" x14ac:dyDescent="0.35">
      <c r="A1413" s="15"/>
      <c r="B1413" s="15"/>
      <c r="C1413" s="15" t="s">
        <v>187</v>
      </c>
      <c r="D1413" s="16"/>
      <c r="E1413" s="16"/>
      <c r="F1413" s="16"/>
      <c r="G1413" s="16">
        <v>0</v>
      </c>
      <c r="H1413" s="105">
        <f>D1412</f>
        <v>347.38</v>
      </c>
      <c r="I1413" s="4"/>
      <c r="J1413" s="14"/>
      <c r="K1413" s="15" t="s">
        <v>51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-6575.0699999999633</v>
      </c>
      <c r="AA1413" s="15" t="s">
        <v>23</v>
      </c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 t="s">
        <v>23</v>
      </c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 t="s">
        <v>23</v>
      </c>
      <c r="AR1413" s="14"/>
      <c r="AS1413" s="18">
        <v>0</v>
      </c>
      <c r="AT1413" s="16">
        <v>0</v>
      </c>
      <c r="AU1413" s="18">
        <f t="shared" si="473"/>
        <v>0</v>
      </c>
      <c r="AV1413" s="15" t="s">
        <v>23</v>
      </c>
      <c r="AX1413" s="14"/>
      <c r="AY1413" s="18">
        <v>0</v>
      </c>
      <c r="AZ1413" s="16">
        <v>0</v>
      </c>
      <c r="BA1413" s="18">
        <f t="shared" si="474"/>
        <v>0</v>
      </c>
      <c r="BB1413" s="15" t="s">
        <v>23</v>
      </c>
      <c r="BD1413" s="14"/>
      <c r="BE1413" s="18">
        <v>0</v>
      </c>
      <c r="BF1413" s="16">
        <v>0</v>
      </c>
      <c r="BG1413" s="18">
        <f t="shared" si="475"/>
        <v>0</v>
      </c>
      <c r="BH1413" s="15" t="s">
        <v>23</v>
      </c>
      <c r="BJ1413" s="86">
        <v>0</v>
      </c>
      <c r="BK1413" s="90" t="s">
        <v>23</v>
      </c>
      <c r="BL1413" s="24">
        <v>0</v>
      </c>
      <c r="BM1413" s="91" t="s">
        <v>23</v>
      </c>
      <c r="BN1413" s="24">
        <v>0</v>
      </c>
      <c r="BO1413" s="24"/>
      <c r="BP1413" s="24"/>
      <c r="BQ1413" s="126"/>
    </row>
    <row r="1414" spans="1:69" ht="16.8" customHeight="1" x14ac:dyDescent="0.35">
      <c r="A1414" s="15"/>
      <c r="B1414" s="15"/>
      <c r="C1414" s="15" t="s">
        <v>188</v>
      </c>
      <c r="D1414" s="16"/>
      <c r="E1414" s="16"/>
      <c r="F1414" s="16"/>
      <c r="G1414" s="16">
        <v>0</v>
      </c>
      <c r="H1414" s="105" t="s">
        <v>23</v>
      </c>
      <c r="I1414" s="4"/>
      <c r="J1414" s="14"/>
      <c r="K1414" s="15" t="s">
        <v>53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-6575.0699999999633</v>
      </c>
      <c r="AA1414" s="15" t="s">
        <v>23</v>
      </c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 t="s">
        <v>23</v>
      </c>
      <c r="AR1414" s="14"/>
      <c r="AS1414" s="18"/>
      <c r="AT1414" s="16">
        <v>0</v>
      </c>
      <c r="AU1414" s="18">
        <f t="shared" si="473"/>
        <v>0</v>
      </c>
      <c r="AV1414" s="15" t="s">
        <v>23</v>
      </c>
      <c r="AX1414" s="14"/>
      <c r="AY1414" s="18"/>
      <c r="AZ1414" s="16">
        <v>0</v>
      </c>
      <c r="BA1414" s="18">
        <f t="shared" si="474"/>
        <v>0</v>
      </c>
      <c r="BB1414" s="15" t="s">
        <v>23</v>
      </c>
      <c r="BD1414" s="14"/>
      <c r="BE1414" s="18"/>
      <c r="BF1414" s="16">
        <v>0</v>
      </c>
      <c r="BG1414" s="18">
        <f t="shared" si="475"/>
        <v>0</v>
      </c>
      <c r="BH1414" s="15" t="s">
        <v>23</v>
      </c>
      <c r="BJ1414" s="86">
        <v>0</v>
      </c>
      <c r="BK1414" s="90" t="s">
        <v>23</v>
      </c>
      <c r="BL1414" s="24">
        <v>0</v>
      </c>
      <c r="BM1414" s="24"/>
      <c r="BN1414" s="24"/>
      <c r="BO1414" s="24"/>
      <c r="BP1414" s="24"/>
      <c r="BQ1414" s="126"/>
    </row>
    <row r="1415" spans="1:69" ht="16.8" customHeight="1" x14ac:dyDescent="0.35">
      <c r="A1415" s="15"/>
      <c r="B1415" s="15"/>
      <c r="C1415" s="15" t="s">
        <v>189</v>
      </c>
      <c r="D1415" s="16"/>
      <c r="E1415" s="16"/>
      <c r="F1415" s="16"/>
      <c r="G1415" s="16">
        <v>0</v>
      </c>
      <c r="H1415" s="105" t="s">
        <v>23</v>
      </c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-6575.0699999999633</v>
      </c>
      <c r="AA1415" s="15" t="s">
        <v>23</v>
      </c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 t="s">
        <v>23</v>
      </c>
      <c r="AR1415" s="14"/>
      <c r="AS1415" s="18"/>
      <c r="AT1415" s="16">
        <v>0</v>
      </c>
      <c r="AU1415" s="18">
        <f t="shared" si="473"/>
        <v>0</v>
      </c>
      <c r="AV1415" s="15" t="s">
        <v>23</v>
      </c>
      <c r="AX1415" s="14"/>
      <c r="AY1415" s="18"/>
      <c r="AZ1415" s="16">
        <v>0</v>
      </c>
      <c r="BA1415" s="18">
        <f t="shared" si="474"/>
        <v>0</v>
      </c>
      <c r="BB1415" s="15" t="s">
        <v>23</v>
      </c>
      <c r="BD1415" s="14"/>
      <c r="BE1415" s="18"/>
      <c r="BF1415" s="16">
        <v>0</v>
      </c>
      <c r="BG1415" s="18">
        <f t="shared" si="475"/>
        <v>0</v>
      </c>
      <c r="BH1415" s="15" t="s">
        <v>23</v>
      </c>
      <c r="BJ1415" s="86">
        <v>0</v>
      </c>
      <c r="BK1415" s="90" t="s">
        <v>23</v>
      </c>
      <c r="BL1415" s="24" t="s">
        <v>23</v>
      </c>
      <c r="BM1415" s="24"/>
      <c r="BN1415" s="24"/>
      <c r="BO1415" s="24"/>
      <c r="BP1415" s="24"/>
      <c r="BQ1415" s="126"/>
    </row>
    <row r="1416" spans="1:69" ht="16.8" customHeight="1" x14ac:dyDescent="0.35">
      <c r="A1416" s="15"/>
      <c r="B1416" s="15"/>
      <c r="C1416" s="15" t="s">
        <v>190</v>
      </c>
      <c r="D1416" s="16"/>
      <c r="E1416" s="16"/>
      <c r="F1416" s="16"/>
      <c r="G1416" s="16">
        <v>0</v>
      </c>
      <c r="H1416" s="16" t="s">
        <v>23</v>
      </c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-6575.0699999999633</v>
      </c>
      <c r="AA1416" s="15" t="s">
        <v>23</v>
      </c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 t="s">
        <v>23</v>
      </c>
      <c r="AR1416" s="14"/>
      <c r="AS1416" s="18"/>
      <c r="AT1416" s="16">
        <v>0</v>
      </c>
      <c r="AU1416" s="18">
        <f t="shared" si="473"/>
        <v>0</v>
      </c>
      <c r="AV1416" s="15" t="s">
        <v>23</v>
      </c>
      <c r="AX1416" s="14"/>
      <c r="AY1416" s="18"/>
      <c r="AZ1416" s="16">
        <v>0</v>
      </c>
      <c r="BA1416" s="18">
        <f t="shared" si="474"/>
        <v>0</v>
      </c>
      <c r="BB1416" s="15" t="s">
        <v>23</v>
      </c>
      <c r="BD1416" s="14"/>
      <c r="BE1416" s="18"/>
      <c r="BF1416" s="16">
        <v>0</v>
      </c>
      <c r="BG1416" s="18">
        <f t="shared" si="475"/>
        <v>0</v>
      </c>
      <c r="BH1416" s="15" t="s">
        <v>23</v>
      </c>
      <c r="BJ1416" s="86">
        <v>0</v>
      </c>
      <c r="BK1416" s="90" t="s">
        <v>23</v>
      </c>
      <c r="BL1416" s="24"/>
      <c r="BM1416" s="24"/>
      <c r="BN1416" s="24"/>
      <c r="BO1416" s="24"/>
      <c r="BP1416" s="24"/>
      <c r="BQ1416" s="126"/>
    </row>
    <row r="1417" spans="1:69" ht="16.8" customHeight="1" x14ac:dyDescent="0.35">
      <c r="A1417" s="15"/>
      <c r="B1417" s="15"/>
      <c r="C1417" s="15" t="s">
        <v>56</v>
      </c>
      <c r="D1417" s="16">
        <f>SUM(G1409:G1416)+E1412+E1413+E1414+E1415+E1416</f>
        <v>0</v>
      </c>
      <c r="E1417" s="16"/>
      <c r="F1417" s="16"/>
      <c r="G1417" s="16"/>
      <c r="H1417" s="16" t="s">
        <v>23</v>
      </c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 t="s">
        <v>23</v>
      </c>
      <c r="W1417" s="14"/>
      <c r="X1417" s="18"/>
      <c r="Y1417" s="16">
        <v>0</v>
      </c>
      <c r="Z1417" s="18">
        <f t="shared" si="471"/>
        <v>-6575.0699999999633</v>
      </c>
      <c r="AA1417" s="15" t="s">
        <v>23</v>
      </c>
      <c r="AB1417" s="24"/>
      <c r="AC1417" s="15" t="s">
        <v>23</v>
      </c>
      <c r="AD1417" s="25"/>
      <c r="AE1417" s="62" t="s">
        <v>23</v>
      </c>
      <c r="AF1417" s="63" t="s">
        <v>23</v>
      </c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 t="s">
        <v>23</v>
      </c>
      <c r="AR1417" s="14"/>
      <c r="AS1417" s="18"/>
      <c r="AT1417" s="16">
        <v>0</v>
      </c>
      <c r="AU1417" s="18">
        <f t="shared" si="473"/>
        <v>0</v>
      </c>
      <c r="AV1417" s="15" t="s">
        <v>23</v>
      </c>
      <c r="AX1417" s="14"/>
      <c r="AY1417" s="18"/>
      <c r="AZ1417" s="16">
        <v>0</v>
      </c>
      <c r="BA1417" s="18">
        <f t="shared" si="474"/>
        <v>0</v>
      </c>
      <c r="BB1417" s="15" t="s">
        <v>23</v>
      </c>
      <c r="BD1417" s="14"/>
      <c r="BE1417" s="18"/>
      <c r="BF1417" s="16">
        <v>0</v>
      </c>
      <c r="BG1417" s="18">
        <f t="shared" si="475"/>
        <v>0</v>
      </c>
      <c r="BH1417" s="15" t="s">
        <v>23</v>
      </c>
      <c r="BJ1417" s="86">
        <v>0</v>
      </c>
      <c r="BK1417" s="90" t="s">
        <v>23</v>
      </c>
      <c r="BL1417" s="24" t="s">
        <v>23</v>
      </c>
      <c r="BM1417" s="24"/>
      <c r="BN1417" s="24"/>
      <c r="BO1417" s="24"/>
      <c r="BP1417" s="24"/>
      <c r="BQ1417" s="126"/>
    </row>
    <row r="1418" spans="1:69" ht="16.8" customHeight="1" x14ac:dyDescent="0.35">
      <c r="A1418" s="15"/>
      <c r="B1418" s="15"/>
      <c r="C1418" s="15" t="s">
        <v>57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191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 t="s">
        <v>23</v>
      </c>
      <c r="W1418" s="14"/>
      <c r="X1418" s="18"/>
      <c r="Y1418" s="16">
        <v>0</v>
      </c>
      <c r="Z1418" s="18">
        <f t="shared" si="471"/>
        <v>-6575.0699999999633</v>
      </c>
      <c r="AA1418" s="15" t="str">
        <f>C1418</f>
        <v>Sinistro</v>
      </c>
      <c r="AB1418" s="24"/>
      <c r="AC1418" s="15" t="s">
        <v>23</v>
      </c>
      <c r="AD1418" s="25"/>
      <c r="AE1418" s="62" t="s">
        <v>23</v>
      </c>
      <c r="AF1418" s="63" t="s">
        <v>23</v>
      </c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 t="s">
        <v>23</v>
      </c>
      <c r="AR1418" s="14"/>
      <c r="AS1418" s="18"/>
      <c r="AT1418" s="16">
        <v>0</v>
      </c>
      <c r="AU1418" s="18">
        <f t="shared" si="473"/>
        <v>0</v>
      </c>
      <c r="AV1418" s="15" t="s">
        <v>23</v>
      </c>
      <c r="AX1418" s="14"/>
      <c r="AY1418" s="18"/>
      <c r="AZ1418" s="16">
        <v>0</v>
      </c>
      <c r="BA1418" s="18">
        <f t="shared" si="474"/>
        <v>0</v>
      </c>
      <c r="BB1418" s="15" t="s">
        <v>23</v>
      </c>
      <c r="BD1418" s="14"/>
      <c r="BE1418" s="18"/>
      <c r="BF1418" s="16">
        <v>0</v>
      </c>
      <c r="BG1418" s="18">
        <f t="shared" si="475"/>
        <v>0</v>
      </c>
      <c r="BH1418" s="15" t="s">
        <v>23</v>
      </c>
      <c r="BJ1418" s="86">
        <v>0</v>
      </c>
      <c r="BK1418" s="90" t="s">
        <v>23</v>
      </c>
      <c r="BL1418" s="24"/>
      <c r="BM1418" s="24"/>
      <c r="BN1418" s="24"/>
      <c r="BO1418" s="24"/>
      <c r="BP1418" s="24"/>
      <c r="BQ1418" s="126"/>
    </row>
    <row r="1419" spans="1:69" ht="16.8" customHeight="1" x14ac:dyDescent="0.35">
      <c r="A1419" s="15"/>
      <c r="B1419" s="15"/>
      <c r="C1419" s="15" t="s">
        <v>58</v>
      </c>
      <c r="D1419" s="16">
        <f>E1418+G1418</f>
        <v>0</v>
      </c>
      <c r="E1419" s="16"/>
      <c r="F1419" s="16"/>
      <c r="G1419" s="16"/>
      <c r="H1419" s="16" t="s">
        <v>23</v>
      </c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 t="s">
        <v>23</v>
      </c>
      <c r="W1419" s="14"/>
      <c r="X1419" s="18"/>
      <c r="Y1419" s="16">
        <v>0</v>
      </c>
      <c r="Z1419" s="18">
        <f t="shared" si="471"/>
        <v>-6575.0699999999633</v>
      </c>
      <c r="AA1419" s="15" t="s">
        <v>23</v>
      </c>
      <c r="AB1419" s="24"/>
      <c r="AC1419" s="64" t="s">
        <v>146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 t="s">
        <v>23</v>
      </c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 t="s">
        <v>23</v>
      </c>
      <c r="AR1419" s="14"/>
      <c r="AS1419" s="18"/>
      <c r="AT1419" s="16">
        <v>0</v>
      </c>
      <c r="AU1419" s="18">
        <f t="shared" si="473"/>
        <v>0</v>
      </c>
      <c r="AV1419" s="15" t="s">
        <v>23</v>
      </c>
      <c r="AX1419" s="14"/>
      <c r="AY1419" s="18"/>
      <c r="AZ1419" s="16">
        <v>0</v>
      </c>
      <c r="BA1419" s="18">
        <f t="shared" si="474"/>
        <v>0</v>
      </c>
      <c r="BB1419" s="15" t="s">
        <v>23</v>
      </c>
      <c r="BD1419" s="14"/>
      <c r="BE1419" s="18"/>
      <c r="BF1419" s="16">
        <v>0</v>
      </c>
      <c r="BG1419" s="18">
        <f t="shared" si="475"/>
        <v>0</v>
      </c>
      <c r="BH1419" s="15" t="s">
        <v>23</v>
      </c>
      <c r="BJ1419" s="86"/>
      <c r="BK1419" s="86"/>
      <c r="BL1419" s="24" t="s">
        <v>23</v>
      </c>
      <c r="BM1419" s="24"/>
      <c r="BN1419" s="24"/>
      <c r="BO1419" s="24"/>
      <c r="BP1419" s="24"/>
      <c r="BQ1419" s="126"/>
    </row>
    <row r="1420" spans="1:69" ht="16.8" customHeight="1" x14ac:dyDescent="0.35">
      <c r="A1420" s="15"/>
      <c r="B1420" s="15"/>
      <c r="C1420" s="15" t="s">
        <v>59</v>
      </c>
      <c r="D1420" s="16" t="s">
        <v>23</v>
      </c>
      <c r="E1420" s="16"/>
      <c r="F1420" s="16"/>
      <c r="G1420" s="16">
        <v>0</v>
      </c>
      <c r="H1420" s="16" t="s">
        <v>23</v>
      </c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-6575.0699999999633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 t="s">
        <v>23</v>
      </c>
      <c r="BM1420" s="24"/>
      <c r="BN1420" s="24"/>
      <c r="BO1420" s="24"/>
      <c r="BP1420" s="24"/>
      <c r="BQ1420" s="126"/>
    </row>
    <row r="1421" spans="1:69" ht="16.8" customHeight="1" x14ac:dyDescent="0.35">
      <c r="A1421" s="15"/>
      <c r="B1421" s="15"/>
      <c r="C1421" s="15" t="s">
        <v>147</v>
      </c>
      <c r="D1421" s="16"/>
      <c r="E1421" s="16"/>
      <c r="F1421" s="16"/>
      <c r="G1421" s="16">
        <v>0</v>
      </c>
      <c r="H1421" s="16" t="s">
        <v>23</v>
      </c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-6575.0699999999633</v>
      </c>
      <c r="AA1421" s="15" t="s">
        <v>23</v>
      </c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 t="s">
        <v>23</v>
      </c>
      <c r="AR1421" s="14"/>
      <c r="AS1421" s="18"/>
      <c r="AT1421" s="16">
        <v>0</v>
      </c>
      <c r="AU1421" s="18">
        <f t="shared" si="473"/>
        <v>0</v>
      </c>
      <c r="AV1421" s="15" t="s">
        <v>23</v>
      </c>
      <c r="AX1421" s="14"/>
      <c r="AY1421" s="18"/>
      <c r="AZ1421" s="16">
        <v>0</v>
      </c>
      <c r="BA1421" s="18">
        <f t="shared" si="474"/>
        <v>0</v>
      </c>
      <c r="BB1421" s="15" t="s">
        <v>23</v>
      </c>
      <c r="BD1421" s="14"/>
      <c r="BE1421" s="18"/>
      <c r="BF1421" s="16">
        <v>0</v>
      </c>
      <c r="BG1421" s="18">
        <f t="shared" si="475"/>
        <v>0</v>
      </c>
      <c r="BH1421" s="15" t="s">
        <v>23</v>
      </c>
      <c r="BJ1421" s="86"/>
      <c r="BK1421" s="86"/>
      <c r="BL1421" s="24" t="s">
        <v>23</v>
      </c>
      <c r="BM1421" s="24"/>
      <c r="BN1421" s="24"/>
      <c r="BO1421" s="24"/>
      <c r="BP1421" s="24"/>
      <c r="BQ1421" s="126"/>
    </row>
    <row r="1422" spans="1:69" ht="16.8" customHeight="1" x14ac:dyDescent="0.35">
      <c r="A1422" s="15"/>
      <c r="B1422" s="15"/>
      <c r="C1422" s="15" t="s">
        <v>61</v>
      </c>
      <c r="D1422" s="16">
        <f>SUM(G1421:G1422)</f>
        <v>0</v>
      </c>
      <c r="E1422" s="16">
        <v>0</v>
      </c>
      <c r="F1422" s="16"/>
      <c r="G1422" s="16">
        <v>0</v>
      </c>
      <c r="H1422" s="16" t="s">
        <v>23</v>
      </c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-6575.0699999999633</v>
      </c>
      <c r="AA1422" s="15" t="s">
        <v>23</v>
      </c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 t="s">
        <v>23</v>
      </c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 t="s">
        <v>23</v>
      </c>
      <c r="AR1422" s="14"/>
      <c r="AS1422" s="18"/>
      <c r="AT1422" s="16">
        <v>0</v>
      </c>
      <c r="AU1422" s="18">
        <f t="shared" si="473"/>
        <v>0</v>
      </c>
      <c r="AV1422" s="15" t="s">
        <v>23</v>
      </c>
      <c r="AX1422" s="14"/>
      <c r="AY1422" s="18"/>
      <c r="AZ1422" s="16">
        <v>0</v>
      </c>
      <c r="BA1422" s="18">
        <f t="shared" si="474"/>
        <v>0</v>
      </c>
      <c r="BB1422" s="15" t="s">
        <v>23</v>
      </c>
      <c r="BD1422" s="14"/>
      <c r="BE1422" s="18"/>
      <c r="BF1422" s="16">
        <v>0</v>
      </c>
      <c r="BG1422" s="18">
        <f t="shared" si="475"/>
        <v>0</v>
      </c>
      <c r="BH1422" s="15" t="s">
        <v>23</v>
      </c>
      <c r="BJ1422" s="86"/>
      <c r="BK1422" s="86"/>
      <c r="BL1422" s="24" t="s">
        <v>23</v>
      </c>
      <c r="BM1422" s="24"/>
      <c r="BN1422" s="24"/>
      <c r="BO1422" s="24"/>
      <c r="BP1422" s="24"/>
      <c r="BQ1422" s="126"/>
    </row>
    <row r="1423" spans="1:69" ht="16.8" customHeight="1" x14ac:dyDescent="0.35">
      <c r="A1423" s="15"/>
      <c r="B1423" s="15"/>
      <c r="C1423" s="28" t="s">
        <v>148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-6575.0699999999633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 t="s">
        <v>23</v>
      </c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 t="s">
        <v>23</v>
      </c>
      <c r="BD1423" s="14"/>
      <c r="BE1423" s="18"/>
      <c r="BF1423" s="16">
        <v>0</v>
      </c>
      <c r="BG1423" s="18">
        <f t="shared" si="475"/>
        <v>0</v>
      </c>
      <c r="BH1423" s="15" t="s">
        <v>23</v>
      </c>
      <c r="BJ1423" s="86"/>
      <c r="BK1423" s="86"/>
      <c r="BL1423" s="24" t="s">
        <v>23</v>
      </c>
      <c r="BM1423" s="24"/>
      <c r="BN1423" s="24"/>
      <c r="BO1423" s="24"/>
      <c r="BP1423" s="24"/>
      <c r="BQ1423" s="126"/>
    </row>
    <row r="1424" spans="1:69" ht="16.8" customHeight="1" x14ac:dyDescent="0.35">
      <c r="A1424" s="15"/>
      <c r="B1424" s="15"/>
      <c r="C1424" s="15" t="s">
        <v>23</v>
      </c>
      <c r="D1424" s="16"/>
      <c r="E1424" s="16"/>
      <c r="F1424" s="16" t="s">
        <v>23</v>
      </c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 t="str">
        <f t="shared" si="480"/>
        <v/>
      </c>
      <c r="W1424" s="14"/>
      <c r="X1424" s="18"/>
      <c r="Y1424" s="16">
        <v>0</v>
      </c>
      <c r="Z1424" s="18">
        <f t="shared" si="471"/>
        <v>-6575.0699999999633</v>
      </c>
      <c r="AA1424" s="15" t="s">
        <v>23</v>
      </c>
      <c r="AB1424" s="24"/>
      <c r="AC1424" s="15" t="str">
        <f t="shared" si="481"/>
        <v/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 t="s">
        <v>23</v>
      </c>
      <c r="AR1424" s="14"/>
      <c r="AS1424" s="18"/>
      <c r="AT1424" s="16">
        <v>0</v>
      </c>
      <c r="AU1424" s="18">
        <f t="shared" si="473"/>
        <v>0</v>
      </c>
      <c r="AV1424" s="15" t="s">
        <v>23</v>
      </c>
      <c r="AX1424" s="14"/>
      <c r="AY1424" s="18"/>
      <c r="AZ1424" s="16">
        <v>0</v>
      </c>
      <c r="BA1424" s="18">
        <f t="shared" si="474"/>
        <v>0</v>
      </c>
      <c r="BB1424" s="15" t="s">
        <v>23</v>
      </c>
      <c r="BD1424" s="14"/>
      <c r="BE1424" s="18"/>
      <c r="BF1424" s="16">
        <v>0</v>
      </c>
      <c r="BG1424" s="18">
        <f t="shared" si="475"/>
        <v>0</v>
      </c>
      <c r="BH1424" s="15" t="s">
        <v>23</v>
      </c>
      <c r="BJ1424" s="86"/>
      <c r="BK1424" s="86"/>
      <c r="BL1424" s="24"/>
      <c r="BM1424" s="24"/>
      <c r="BN1424" s="24"/>
      <c r="BO1424" s="24"/>
      <c r="BP1424" s="24"/>
      <c r="BQ1424" s="126"/>
    </row>
    <row r="1425" spans="1:69" ht="16.8" customHeight="1" x14ac:dyDescent="0.35">
      <c r="A1425" s="15"/>
      <c r="B1425" s="15"/>
      <c r="C1425" s="28" t="s">
        <v>63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-6575.0699999999633</v>
      </c>
      <c r="AA1425" s="15" t="s">
        <v>23</v>
      </c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 t="s">
        <v>23</v>
      </c>
      <c r="AR1425" s="14"/>
      <c r="AS1425" s="18"/>
      <c r="AT1425" s="16">
        <v>0</v>
      </c>
      <c r="AU1425" s="18">
        <f t="shared" si="473"/>
        <v>0</v>
      </c>
      <c r="AV1425" s="15" t="s">
        <v>23</v>
      </c>
      <c r="AX1425" s="14"/>
      <c r="AY1425" s="18"/>
      <c r="AZ1425" s="16">
        <v>0</v>
      </c>
      <c r="BA1425" s="18">
        <f t="shared" si="474"/>
        <v>0</v>
      </c>
      <c r="BB1425" s="15" t="s">
        <v>23</v>
      </c>
      <c r="BD1425" s="14"/>
      <c r="BE1425" s="18"/>
      <c r="BF1425" s="16">
        <v>0</v>
      </c>
      <c r="BG1425" s="18">
        <f t="shared" si="475"/>
        <v>0</v>
      </c>
      <c r="BH1425" s="15" t="s">
        <v>23</v>
      </c>
      <c r="BJ1425" s="86"/>
      <c r="BK1425" s="86"/>
      <c r="BL1425" s="24"/>
      <c r="BM1425" s="24"/>
      <c r="BN1425" s="24"/>
      <c r="BO1425" s="24"/>
      <c r="BP1425" s="24"/>
      <c r="BQ1425" s="126"/>
    </row>
    <row r="1426" spans="1:69" ht="16.8" customHeight="1" x14ac:dyDescent="0.35">
      <c r="A1426" s="15"/>
      <c r="B1426" s="15"/>
      <c r="C1426" s="15" t="s">
        <v>64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-6575.0699999999633</v>
      </c>
      <c r="AA1426" s="15" t="s">
        <v>23</v>
      </c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 t="s">
        <v>23</v>
      </c>
      <c r="AR1426" s="14"/>
      <c r="AS1426" s="18"/>
      <c r="AT1426" s="16">
        <v>0</v>
      </c>
      <c r="AU1426" s="18">
        <f t="shared" si="473"/>
        <v>0</v>
      </c>
      <c r="AV1426" s="15" t="s">
        <v>23</v>
      </c>
      <c r="AX1426" s="14"/>
      <c r="AY1426" s="18"/>
      <c r="AZ1426" s="16">
        <v>0</v>
      </c>
      <c r="BA1426" s="18">
        <f t="shared" si="474"/>
        <v>0</v>
      </c>
      <c r="BB1426" s="15" t="s">
        <v>23</v>
      </c>
      <c r="BD1426" s="14"/>
      <c r="BE1426" s="18"/>
      <c r="BF1426" s="16">
        <v>0</v>
      </c>
      <c r="BG1426" s="18">
        <f t="shared" si="475"/>
        <v>0</v>
      </c>
      <c r="BH1426" s="15" t="s">
        <v>23</v>
      </c>
      <c r="BJ1426" s="86"/>
      <c r="BK1426" s="86"/>
      <c r="BL1426" s="24" t="s">
        <v>23</v>
      </c>
      <c r="BM1426" s="24"/>
      <c r="BN1426" s="24"/>
      <c r="BO1426" s="24"/>
      <c r="BP1426" s="24"/>
      <c r="BQ1426" s="126"/>
    </row>
    <row r="1427" spans="1:69" ht="16.8" customHeight="1" x14ac:dyDescent="0.35">
      <c r="A1427" s="15"/>
      <c r="B1427" s="15"/>
      <c r="C1427" s="15" t="s">
        <v>51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65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-6575.0699999999633</v>
      </c>
      <c r="AA1427" s="15" t="s">
        <v>23</v>
      </c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 t="s">
        <v>23</v>
      </c>
      <c r="AR1427" s="14"/>
      <c r="AS1427" s="18"/>
      <c r="AT1427" s="16">
        <v>0</v>
      </c>
      <c r="AU1427" s="18">
        <f t="shared" si="473"/>
        <v>0</v>
      </c>
      <c r="AV1427" s="15" t="s">
        <v>23</v>
      </c>
      <c r="AX1427" s="14"/>
      <c r="AY1427" s="18"/>
      <c r="AZ1427" s="16">
        <v>0</v>
      </c>
      <c r="BA1427" s="18">
        <f t="shared" si="474"/>
        <v>0</v>
      </c>
      <c r="BB1427" s="15" t="s">
        <v>23</v>
      </c>
      <c r="BD1427" s="14"/>
      <c r="BE1427" s="18"/>
      <c r="BF1427" s="16">
        <v>0</v>
      </c>
      <c r="BG1427" s="18">
        <f t="shared" si="475"/>
        <v>0</v>
      </c>
      <c r="BH1427" s="15" t="s">
        <v>23</v>
      </c>
      <c r="BJ1427" s="86"/>
      <c r="BK1427" s="86"/>
      <c r="BL1427" s="24"/>
      <c r="BM1427" s="24"/>
      <c r="BN1427" s="24"/>
      <c r="BO1427" s="24"/>
      <c r="BP1427" s="24"/>
      <c r="BQ1427" s="126"/>
    </row>
    <row r="1428" spans="1:69" ht="16.8" customHeight="1" x14ac:dyDescent="0.35">
      <c r="A1428" s="15"/>
      <c r="B1428" s="15"/>
      <c r="C1428" s="28" t="s">
        <v>66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 t="s">
        <v>23</v>
      </c>
      <c r="L1428" s="16"/>
      <c r="M1428" s="16"/>
      <c r="N1428" s="16" t="s">
        <v>67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-6575.0699999999633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 t="s">
        <v>23</v>
      </c>
      <c r="AR1428" s="14"/>
      <c r="AS1428" s="18"/>
      <c r="AT1428" s="16"/>
      <c r="AU1428" s="18">
        <f t="shared" si="473"/>
        <v>0</v>
      </c>
      <c r="AV1428" s="15" t="s">
        <v>23</v>
      </c>
      <c r="AX1428" s="14"/>
      <c r="AY1428" s="18"/>
      <c r="AZ1428" s="16"/>
      <c r="BA1428" s="18">
        <f t="shared" si="474"/>
        <v>0</v>
      </c>
      <c r="BB1428" s="15" t="s">
        <v>23</v>
      </c>
      <c r="BD1428" s="14"/>
      <c r="BE1428" s="18"/>
      <c r="BF1428" s="16"/>
      <c r="BG1428" s="18">
        <f t="shared" si="475"/>
        <v>0</v>
      </c>
      <c r="BH1428" s="15" t="s">
        <v>23</v>
      </c>
      <c r="BJ1428" s="86"/>
      <c r="BK1428" s="86"/>
      <c r="BL1428" s="24"/>
      <c r="BM1428" s="24"/>
      <c r="BN1428" s="24"/>
      <c r="BO1428" s="24"/>
      <c r="BP1428" s="24"/>
      <c r="BQ1428" s="126"/>
    </row>
    <row r="1429" spans="1:69" ht="16.8" customHeight="1" x14ac:dyDescent="0.35">
      <c r="A1429" s="15"/>
      <c r="B1429" s="66"/>
      <c r="C1429" s="15" t="s">
        <v>149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198</v>
      </c>
      <c r="L1429" s="16"/>
      <c r="M1429" s="16">
        <v>5761.7</v>
      </c>
      <c r="N1429" s="16" t="s">
        <v>69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-6575.0699999999633</v>
      </c>
      <c r="AA1429" s="15" t="s">
        <v>23</v>
      </c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 t="s">
        <v>23</v>
      </c>
      <c r="AR1429" s="14"/>
      <c r="AS1429" s="18"/>
      <c r="AT1429" s="16">
        <v>0</v>
      </c>
      <c r="AU1429" s="18">
        <f t="shared" si="473"/>
        <v>0</v>
      </c>
      <c r="AV1429" s="15" t="s">
        <v>23</v>
      </c>
      <c r="AX1429" s="14"/>
      <c r="AY1429" s="18"/>
      <c r="AZ1429" s="16">
        <v>0</v>
      </c>
      <c r="BA1429" s="18">
        <f t="shared" si="474"/>
        <v>0</v>
      </c>
      <c r="BB1429" s="15" t="s">
        <v>23</v>
      </c>
      <c r="BD1429" s="14"/>
      <c r="BE1429" s="18"/>
      <c r="BF1429" s="16">
        <v>0</v>
      </c>
      <c r="BG1429" s="18">
        <f t="shared" si="475"/>
        <v>0</v>
      </c>
      <c r="BH1429" s="15" t="s">
        <v>23</v>
      </c>
      <c r="BJ1429" s="86"/>
      <c r="BK1429" s="86"/>
      <c r="BL1429" s="24"/>
      <c r="BM1429" s="24"/>
      <c r="BN1429" s="24"/>
      <c r="BO1429" s="24"/>
      <c r="BP1429" s="24"/>
      <c r="BQ1429" s="126"/>
    </row>
    <row r="1430" spans="1:69" ht="16.8" customHeight="1" x14ac:dyDescent="0.35">
      <c r="A1430" s="15"/>
      <c r="B1430" s="15"/>
      <c r="C1430" s="15" t="s">
        <v>151</v>
      </c>
      <c r="D1430" s="16"/>
      <c r="E1430" s="16">
        <v>0</v>
      </c>
      <c r="F1430" s="16"/>
      <c r="G1430" s="16">
        <v>0</v>
      </c>
      <c r="H1430" s="16"/>
      <c r="I1430" s="4"/>
      <c r="J1430" s="14" t="s">
        <v>23</v>
      </c>
      <c r="K1430" s="17" t="s">
        <v>23</v>
      </c>
      <c r="L1430" s="16"/>
      <c r="M1430" s="16">
        <v>0</v>
      </c>
      <c r="N1430" s="16" t="s">
        <v>71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-6575.0699999999633</v>
      </c>
      <c r="AA1430" s="15" t="s">
        <v>23</v>
      </c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 t="s">
        <v>23</v>
      </c>
      <c r="AR1430" s="14"/>
      <c r="AS1430" s="18"/>
      <c r="AT1430" s="16">
        <v>0</v>
      </c>
      <c r="AU1430" s="18">
        <f t="shared" si="473"/>
        <v>0</v>
      </c>
      <c r="AV1430" s="15" t="s">
        <v>23</v>
      </c>
      <c r="AX1430" s="14"/>
      <c r="AY1430" s="18"/>
      <c r="AZ1430" s="16">
        <v>0</v>
      </c>
      <c r="BA1430" s="18">
        <f t="shared" si="474"/>
        <v>0</v>
      </c>
      <c r="BB1430" s="15" t="s">
        <v>23</v>
      </c>
      <c r="BD1430" s="14"/>
      <c r="BE1430" s="18"/>
      <c r="BF1430" s="16">
        <v>0</v>
      </c>
      <c r="BG1430" s="18">
        <f t="shared" si="475"/>
        <v>0</v>
      </c>
      <c r="BH1430" s="15" t="s">
        <v>23</v>
      </c>
      <c r="BJ1430" s="86"/>
      <c r="BK1430" s="86"/>
      <c r="BL1430" s="24"/>
      <c r="BM1430" s="24"/>
      <c r="BN1430" s="24"/>
      <c r="BO1430" s="24"/>
      <c r="BP1430" s="24"/>
      <c r="BQ1430" s="126"/>
    </row>
    <row r="1431" spans="1:69" ht="16.8" customHeight="1" x14ac:dyDescent="0.35">
      <c r="A1431" s="15"/>
      <c r="B1431" s="15"/>
      <c r="C1431" s="15" t="s">
        <v>153</v>
      </c>
      <c r="D1431" s="16" t="s">
        <v>23</v>
      </c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73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-6575.0699999999633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6"/>
    </row>
    <row r="1432" spans="1:69" ht="16.8" customHeight="1" x14ac:dyDescent="0.35">
      <c r="A1432" s="15"/>
      <c r="B1432" s="15"/>
      <c r="C1432" s="15" t="s">
        <v>154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75</v>
      </c>
      <c r="L1432" s="3">
        <f>SUM(L1405:L1431)</f>
        <v>118842.91</v>
      </c>
      <c r="M1432" s="3">
        <f>SUM(M1405:M1431)</f>
        <v>8787.42</v>
      </c>
      <c r="N1432" s="16" t="s">
        <v>76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-6575.0699999999633</v>
      </c>
      <c r="AA1432" s="15" t="s">
        <v>23</v>
      </c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 t="s">
        <v>23</v>
      </c>
      <c r="AR1432" s="14"/>
      <c r="AS1432" s="18"/>
      <c r="AT1432" s="16">
        <v>0</v>
      </c>
      <c r="AU1432" s="18">
        <f t="shared" si="473"/>
        <v>0</v>
      </c>
      <c r="AV1432" s="15" t="s">
        <v>23</v>
      </c>
      <c r="AX1432" s="14"/>
      <c r="AY1432" s="18"/>
      <c r="AZ1432" s="16">
        <v>0</v>
      </c>
      <c r="BA1432" s="18">
        <f t="shared" si="474"/>
        <v>0</v>
      </c>
      <c r="BB1432" s="15" t="s">
        <v>23</v>
      </c>
      <c r="BD1432" s="14"/>
      <c r="BE1432" s="18"/>
      <c r="BF1432" s="16">
        <v>0</v>
      </c>
      <c r="BG1432" s="18">
        <f t="shared" si="475"/>
        <v>0</v>
      </c>
      <c r="BH1432" s="15" t="s">
        <v>23</v>
      </c>
      <c r="BJ1432" s="86"/>
      <c r="BK1432" s="86"/>
      <c r="BL1432" s="24"/>
      <c r="BM1432" s="24"/>
      <c r="BN1432" s="24"/>
      <c r="BO1432" s="24"/>
      <c r="BP1432" s="24"/>
      <c r="BQ1432" s="126"/>
    </row>
    <row r="1433" spans="1:69" ht="16.8" customHeight="1" x14ac:dyDescent="0.35">
      <c r="A1433" s="15"/>
      <c r="B1433" s="15"/>
      <c r="C1433" s="15" t="s">
        <v>77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33</v>
      </c>
      <c r="L1433" s="3">
        <f>L1373</f>
        <v>777270.29999999993</v>
      </c>
      <c r="M1433" s="3">
        <f>M1373</f>
        <v>767388.48999999987</v>
      </c>
      <c r="N1433" s="16" t="s">
        <v>78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-6575.0699999999633</v>
      </c>
      <c r="AA1433" s="15" t="s">
        <v>23</v>
      </c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 t="s">
        <v>23</v>
      </c>
      <c r="AR1433" s="14"/>
      <c r="AS1433" s="18"/>
      <c r="AT1433" s="16">
        <v>0</v>
      </c>
      <c r="AU1433" s="18">
        <f t="shared" si="473"/>
        <v>0</v>
      </c>
      <c r="AV1433" s="15" t="s">
        <v>23</v>
      </c>
      <c r="AX1433" s="14"/>
      <c r="AY1433" s="18"/>
      <c r="AZ1433" s="16">
        <v>0</v>
      </c>
      <c r="BA1433" s="18">
        <f t="shared" si="474"/>
        <v>0</v>
      </c>
      <c r="BB1433" s="15" t="s">
        <v>23</v>
      </c>
      <c r="BD1433" s="14"/>
      <c r="BE1433" s="18"/>
      <c r="BF1433" s="16">
        <v>0</v>
      </c>
      <c r="BG1433" s="18">
        <f t="shared" si="475"/>
        <v>0</v>
      </c>
      <c r="BH1433" s="15" t="s">
        <v>23</v>
      </c>
      <c r="BJ1433" s="86"/>
      <c r="BK1433" s="86"/>
      <c r="BL1433" s="24"/>
      <c r="BM1433" s="24"/>
      <c r="BN1433" s="24"/>
      <c r="BO1433" s="24"/>
      <c r="BP1433" s="24"/>
      <c r="BQ1433" s="126"/>
    </row>
    <row r="1434" spans="1:69" ht="16.8" customHeight="1" thickBot="1" x14ac:dyDescent="0.4">
      <c r="A1434" s="15"/>
      <c r="B1434" s="15"/>
      <c r="C1434" s="15" t="s">
        <v>79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80</v>
      </c>
      <c r="L1434" s="3">
        <f>L1432+L1433</f>
        <v>896113.21</v>
      </c>
      <c r="M1434" s="3">
        <f>M1432+M1433</f>
        <v>776175.90999999992</v>
      </c>
      <c r="N1434" s="16" t="s">
        <v>81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-6575.0699999999633</v>
      </c>
      <c r="AA1434" s="15"/>
      <c r="AB1434" s="24"/>
      <c r="AC1434" s="15" t="s">
        <v>23</v>
      </c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6"/>
    </row>
    <row r="1435" spans="1:69" ht="16.8" customHeight="1" thickTop="1" thickBot="1" x14ac:dyDescent="0.4">
      <c r="A1435" s="15"/>
      <c r="B1435" s="15"/>
      <c r="C1435" s="15" t="s">
        <v>82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83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-6575.0699999999633</v>
      </c>
      <c r="AA1435" s="15" t="s">
        <v>23</v>
      </c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 t="s">
        <v>23</v>
      </c>
      <c r="AR1435" s="14"/>
      <c r="AS1435" s="18"/>
      <c r="AT1435" s="16">
        <v>0</v>
      </c>
      <c r="AU1435" s="18">
        <f t="shared" si="473"/>
        <v>0</v>
      </c>
      <c r="AV1435" s="15" t="s">
        <v>23</v>
      </c>
      <c r="AX1435" s="14"/>
      <c r="AY1435" s="18"/>
      <c r="AZ1435" s="16">
        <v>0</v>
      </c>
      <c r="BA1435" s="18">
        <f t="shared" si="474"/>
        <v>0</v>
      </c>
      <c r="BB1435" s="15" t="s">
        <v>23</v>
      </c>
      <c r="BD1435" s="14"/>
      <c r="BE1435" s="18"/>
      <c r="BF1435" s="16">
        <v>0</v>
      </c>
      <c r="BG1435" s="18">
        <f t="shared" si="475"/>
        <v>0</v>
      </c>
      <c r="BH1435" s="15" t="s">
        <v>23</v>
      </c>
      <c r="BJ1435" s="86"/>
      <c r="BK1435" s="86"/>
      <c r="BL1435" s="24"/>
      <c r="BM1435" s="24"/>
      <c r="BN1435" s="24"/>
      <c r="BO1435" s="24"/>
      <c r="BP1435" s="24"/>
      <c r="BQ1435" s="126"/>
    </row>
    <row r="1436" spans="1:69" ht="16.8" customHeight="1" thickTop="1" thickBot="1" x14ac:dyDescent="0.4">
      <c r="A1436" s="15"/>
      <c r="B1436" s="15"/>
      <c r="C1436" s="15" t="s">
        <v>84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85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-6575.0699999999633</v>
      </c>
      <c r="AA1436" s="15" t="s">
        <v>23</v>
      </c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 t="s">
        <v>23</v>
      </c>
      <c r="AR1436" s="14"/>
      <c r="AS1436" s="18"/>
      <c r="AT1436" s="16">
        <v>0</v>
      </c>
      <c r="AU1436" s="18">
        <f t="shared" si="473"/>
        <v>0</v>
      </c>
      <c r="AV1436" s="15" t="s">
        <v>23</v>
      </c>
      <c r="AX1436" s="14"/>
      <c r="AY1436" s="18"/>
      <c r="AZ1436" s="16">
        <v>0</v>
      </c>
      <c r="BA1436" s="18">
        <f t="shared" si="474"/>
        <v>0</v>
      </c>
      <c r="BB1436" s="15" t="s">
        <v>23</v>
      </c>
      <c r="BD1436" s="14"/>
      <c r="BE1436" s="18"/>
      <c r="BF1436" s="16">
        <v>0</v>
      </c>
      <c r="BG1436" s="18">
        <f t="shared" si="475"/>
        <v>0</v>
      </c>
      <c r="BH1436" s="15" t="s">
        <v>23</v>
      </c>
      <c r="BJ1436" s="86"/>
      <c r="BK1436" s="86"/>
      <c r="BL1436" s="24"/>
      <c r="BM1436" s="24"/>
      <c r="BN1436" s="24"/>
      <c r="BO1436" s="24"/>
      <c r="BP1436" s="24"/>
      <c r="BQ1436" s="126"/>
    </row>
    <row r="1437" spans="1:69" ht="16.8" customHeight="1" thickTop="1" x14ac:dyDescent="0.35">
      <c r="A1437" s="15"/>
      <c r="B1437" s="15"/>
      <c r="C1437" s="15" t="s">
        <v>86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87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-6575.0699999999633</v>
      </c>
      <c r="AA1437" s="15" t="s">
        <v>23</v>
      </c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 t="s">
        <v>23</v>
      </c>
      <c r="AR1437" s="14"/>
      <c r="AS1437" s="18"/>
      <c r="AT1437" s="16">
        <v>0</v>
      </c>
      <c r="AU1437" s="18">
        <f t="shared" si="473"/>
        <v>0</v>
      </c>
      <c r="AV1437" s="15" t="s">
        <v>23</v>
      </c>
      <c r="AX1437" s="14"/>
      <c r="AY1437" s="18"/>
      <c r="AZ1437" s="16">
        <v>0</v>
      </c>
      <c r="BA1437" s="18">
        <f t="shared" si="474"/>
        <v>0</v>
      </c>
      <c r="BB1437" s="15" t="s">
        <v>23</v>
      </c>
      <c r="BD1437" s="14"/>
      <c r="BE1437" s="18"/>
      <c r="BF1437" s="16">
        <v>0</v>
      </c>
      <c r="BG1437" s="18">
        <f t="shared" si="475"/>
        <v>0</v>
      </c>
      <c r="BH1437" s="15" t="s">
        <v>23</v>
      </c>
      <c r="BJ1437" s="86"/>
      <c r="BK1437" s="86"/>
      <c r="BL1437" s="24"/>
      <c r="BM1437" s="24"/>
      <c r="BN1437" s="24"/>
      <c r="BO1437" s="24"/>
      <c r="BP1437" s="24"/>
      <c r="BQ1437" s="126"/>
    </row>
    <row r="1438" spans="1:69" ht="16.8" customHeight="1" x14ac:dyDescent="0.35">
      <c r="A1438" s="15"/>
      <c r="B1438" s="15"/>
      <c r="C1438" s="15" t="s">
        <v>88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89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5">(X1438-Y1438)+Z1437</f>
        <v>-6575.0699999999633</v>
      </c>
      <c r="AA1438" s="15" t="s">
        <v>23</v>
      </c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 t="s">
        <v>23</v>
      </c>
      <c r="AR1438" s="14"/>
      <c r="AS1438" s="18"/>
      <c r="AT1438" s="16">
        <v>0</v>
      </c>
      <c r="AU1438" s="18">
        <f t="shared" ref="AU1438:AU1469" si="487">(AS1438-AT1438)+AU1437</f>
        <v>0</v>
      </c>
      <c r="AV1438" s="15" t="s">
        <v>23</v>
      </c>
      <c r="AX1438" s="14"/>
      <c r="AY1438" s="18"/>
      <c r="AZ1438" s="16">
        <v>0</v>
      </c>
      <c r="BA1438" s="18">
        <f t="shared" ref="BA1438:BA1469" si="488">(AY1438-AZ1438)+BA1437</f>
        <v>0</v>
      </c>
      <c r="BB1438" s="15" t="s">
        <v>23</v>
      </c>
      <c r="BD1438" s="14"/>
      <c r="BE1438" s="18"/>
      <c r="BF1438" s="16">
        <v>0</v>
      </c>
      <c r="BG1438" s="18">
        <f t="shared" ref="BG1438:BG1469" si="489">(BE1438-BF1438)+BG1437</f>
        <v>0</v>
      </c>
      <c r="BH1438" s="15" t="s">
        <v>23</v>
      </c>
      <c r="BJ1438" s="86"/>
      <c r="BK1438" s="86"/>
      <c r="BL1438" s="24"/>
      <c r="BM1438" s="24"/>
      <c r="BN1438" s="24"/>
      <c r="BO1438" s="24"/>
      <c r="BP1438" s="24"/>
      <c r="BQ1438" s="126"/>
    </row>
    <row r="1439" spans="1:69" ht="16.8" customHeight="1" x14ac:dyDescent="0.35">
      <c r="A1439" s="15"/>
      <c r="B1439" s="15"/>
      <c r="C1439" s="15" t="s">
        <v>90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91</v>
      </c>
      <c r="L1439" s="3">
        <f>T1462+Z1462+AO1462+AU1462</f>
        <v>76260.98000000004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 t="s">
        <v>23</v>
      </c>
      <c r="W1439" s="14"/>
      <c r="X1439" s="18"/>
      <c r="Y1439" s="16">
        <v>0</v>
      </c>
      <c r="Z1439" s="18">
        <f t="shared" si="485"/>
        <v>-6575.0699999999633</v>
      </c>
      <c r="AA1439" s="15" t="s">
        <v>23</v>
      </c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 t="s">
        <v>23</v>
      </c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 t="s">
        <v>23</v>
      </c>
      <c r="AR1439" s="14"/>
      <c r="AS1439" s="18"/>
      <c r="AT1439" s="16">
        <v>0</v>
      </c>
      <c r="AU1439" s="18">
        <f t="shared" si="487"/>
        <v>0</v>
      </c>
      <c r="AV1439" s="15" t="s">
        <v>23</v>
      </c>
      <c r="AX1439" s="14"/>
      <c r="AY1439" s="18"/>
      <c r="AZ1439" s="16">
        <v>0</v>
      </c>
      <c r="BA1439" s="18">
        <f t="shared" si="488"/>
        <v>0</v>
      </c>
      <c r="BB1439" s="15" t="s">
        <v>23</v>
      </c>
      <c r="BD1439" s="14"/>
      <c r="BE1439" s="18"/>
      <c r="BF1439" s="16">
        <v>0</v>
      </c>
      <c r="BG1439" s="18">
        <f t="shared" si="489"/>
        <v>0</v>
      </c>
      <c r="BH1439" s="15" t="s">
        <v>23</v>
      </c>
      <c r="BJ1439" s="86"/>
      <c r="BK1439" s="86"/>
      <c r="BL1439" s="24"/>
      <c r="BM1439" s="24"/>
      <c r="BN1439" s="24"/>
      <c r="BO1439" s="24"/>
      <c r="BP1439" s="24"/>
      <c r="BQ1439" s="126"/>
    </row>
    <row r="1440" spans="1:69" ht="16.8" customHeight="1" x14ac:dyDescent="0.35">
      <c r="A1440" s="15"/>
      <c r="B1440" s="15"/>
      <c r="C1440" s="15" t="s">
        <v>92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93</v>
      </c>
      <c r="L1440" s="3"/>
      <c r="M1440" s="46" t="s">
        <v>94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-6575.0699999999633</v>
      </c>
      <c r="AA1440" s="15" t="s">
        <v>23</v>
      </c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 t="s">
        <v>23</v>
      </c>
      <c r="AR1440" s="14"/>
      <c r="AS1440" s="18"/>
      <c r="AT1440" s="16">
        <v>0</v>
      </c>
      <c r="AU1440" s="18">
        <f t="shared" si="487"/>
        <v>0</v>
      </c>
      <c r="AV1440" s="15" t="s">
        <v>23</v>
      </c>
      <c r="AX1440" s="14"/>
      <c r="AY1440" s="18"/>
      <c r="AZ1440" s="16">
        <v>0</v>
      </c>
      <c r="BA1440" s="18">
        <f t="shared" si="488"/>
        <v>0</v>
      </c>
      <c r="BB1440" s="15" t="s">
        <v>23</v>
      </c>
      <c r="BD1440" s="14"/>
      <c r="BE1440" s="18"/>
      <c r="BF1440" s="16">
        <v>0</v>
      </c>
      <c r="BG1440" s="18">
        <f t="shared" si="489"/>
        <v>0</v>
      </c>
      <c r="BH1440" s="15" t="s">
        <v>23</v>
      </c>
      <c r="BJ1440" s="86"/>
      <c r="BK1440" s="86"/>
      <c r="BL1440" s="24"/>
      <c r="BM1440" s="24"/>
      <c r="BN1440" s="24"/>
      <c r="BO1440" s="24"/>
      <c r="BP1440" s="24"/>
      <c r="BQ1440" s="126"/>
    </row>
    <row r="1441" spans="1:69" ht="16.8" customHeight="1" x14ac:dyDescent="0.35">
      <c r="A1441" s="15"/>
      <c r="B1441" s="15"/>
      <c r="C1441" s="15" t="s">
        <v>95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96</v>
      </c>
      <c r="L1441" s="50">
        <v>114.5</v>
      </c>
      <c r="M1441" s="16" t="s">
        <v>27</v>
      </c>
      <c r="N1441" s="16" t="s">
        <v>28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-6575.0699999999633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6"/>
    </row>
    <row r="1442" spans="1:69" ht="16.8" customHeight="1" x14ac:dyDescent="0.35">
      <c r="A1442" s="15"/>
      <c r="B1442" s="15"/>
      <c r="C1442" s="15" t="s">
        <v>97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382</v>
      </c>
      <c r="L1442" s="73">
        <v>193</v>
      </c>
      <c r="M1442" s="16" t="s">
        <v>412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-6575.0699999999633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6"/>
    </row>
    <row r="1443" spans="1:69" ht="16.8" customHeight="1" x14ac:dyDescent="0.35">
      <c r="A1443" s="15"/>
      <c r="B1443" s="15"/>
      <c r="C1443" s="15" t="s">
        <v>100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375</v>
      </c>
      <c r="L1443" s="50">
        <v>337</v>
      </c>
      <c r="M1443" s="16" t="s">
        <v>413</v>
      </c>
      <c r="N1443">
        <v>120</v>
      </c>
      <c r="O1443" s="16"/>
      <c r="P1443" s="18" t="s">
        <v>23</v>
      </c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-6575.0699999999633</v>
      </c>
      <c r="AA1443" s="15" t="s">
        <v>23</v>
      </c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 t="s">
        <v>23</v>
      </c>
      <c r="AR1443" s="14"/>
      <c r="AS1443" s="18"/>
      <c r="AT1443" s="16">
        <v>0</v>
      </c>
      <c r="AU1443" s="18">
        <f t="shared" si="487"/>
        <v>0</v>
      </c>
      <c r="AV1443" s="15" t="s">
        <v>23</v>
      </c>
      <c r="AX1443" s="14"/>
      <c r="AY1443" s="18"/>
      <c r="AZ1443" s="16">
        <v>0</v>
      </c>
      <c r="BA1443" s="18">
        <f t="shared" si="488"/>
        <v>0</v>
      </c>
      <c r="BB1443" s="15" t="s">
        <v>23</v>
      </c>
      <c r="BD1443" s="14"/>
      <c r="BE1443" s="18"/>
      <c r="BF1443" s="16">
        <v>0</v>
      </c>
      <c r="BG1443" s="18">
        <f t="shared" si="489"/>
        <v>0</v>
      </c>
      <c r="BH1443" s="15" t="s">
        <v>23</v>
      </c>
      <c r="BJ1443" s="86"/>
      <c r="BK1443" s="86"/>
      <c r="BL1443" s="24"/>
      <c r="BM1443" s="24"/>
      <c r="BN1443" s="24"/>
      <c r="BO1443" s="24"/>
      <c r="BP1443" s="24"/>
      <c r="BQ1443" s="126"/>
    </row>
    <row r="1444" spans="1:69" ht="16.8" customHeight="1" x14ac:dyDescent="0.35">
      <c r="A1444" s="15"/>
      <c r="B1444" s="15"/>
      <c r="C1444" s="64" t="s">
        <v>157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356</v>
      </c>
      <c r="L1444" s="16">
        <v>1045</v>
      </c>
      <c r="M1444" s="16" t="s">
        <v>414</v>
      </c>
      <c r="N1444">
        <v>966</v>
      </c>
      <c r="O1444" s="16" t="s">
        <v>23</v>
      </c>
      <c r="P1444" s="18" t="s">
        <v>23</v>
      </c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-6575.0699999999633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6"/>
    </row>
    <row r="1445" spans="1:69" ht="16.8" customHeight="1" x14ac:dyDescent="0.35">
      <c r="A1445" s="15"/>
      <c r="B1445" s="15"/>
      <c r="C1445" s="15" t="s">
        <v>104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383</v>
      </c>
      <c r="L1445" s="30">
        <v>294.5</v>
      </c>
      <c r="M1445" s="30" t="s">
        <v>415</v>
      </c>
      <c r="N1445">
        <v>201.5</v>
      </c>
      <c r="O1445" s="16" t="s">
        <v>23</v>
      </c>
      <c r="P1445" s="18" t="s">
        <v>23</v>
      </c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195</v>
      </c>
      <c r="X1445" s="18">
        <v>0</v>
      </c>
      <c r="Y1445" s="16"/>
      <c r="Z1445" s="18">
        <f t="shared" si="485"/>
        <v>-6575.0699999999633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6"/>
    </row>
    <row r="1446" spans="1:69" ht="16.8" customHeight="1" x14ac:dyDescent="0.35">
      <c r="A1446" s="15"/>
      <c r="B1446" s="15"/>
      <c r="C1446" s="47" t="s">
        <v>158</v>
      </c>
      <c r="D1446" s="16"/>
      <c r="E1446" s="16"/>
      <c r="F1446" s="1">
        <v>0</v>
      </c>
      <c r="G1446" s="16">
        <v>0</v>
      </c>
      <c r="H1446" s="16"/>
      <c r="I1446" s="4" t="s">
        <v>23</v>
      </c>
      <c r="J1446" s="14"/>
      <c r="K1446" s="148" t="s">
        <v>396</v>
      </c>
      <c r="L1446" s="67">
        <v>936</v>
      </c>
      <c r="M1446" s="16" t="s">
        <v>416</v>
      </c>
      <c r="N1446" s="16">
        <v>423.5</v>
      </c>
      <c r="O1446" s="16" t="s">
        <v>23</v>
      </c>
      <c r="P1446" s="18" t="s">
        <v>23</v>
      </c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-6575.0699999999633</v>
      </c>
      <c r="AA1446" s="15" t="s">
        <v>23</v>
      </c>
      <c r="AB1446" s="24"/>
      <c r="AC1446" s="64" t="s">
        <v>159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 t="s">
        <v>23</v>
      </c>
      <c r="AR1446" s="14"/>
      <c r="AS1446" s="18"/>
      <c r="AT1446" s="16">
        <v>0</v>
      </c>
      <c r="AU1446" s="18">
        <f t="shared" si="487"/>
        <v>0</v>
      </c>
      <c r="AV1446" s="15" t="s">
        <v>23</v>
      </c>
      <c r="AX1446" s="14"/>
      <c r="AY1446" s="18"/>
      <c r="AZ1446" s="16">
        <v>0</v>
      </c>
      <c r="BA1446" s="18">
        <f t="shared" si="488"/>
        <v>0</v>
      </c>
      <c r="BB1446" s="15" t="s">
        <v>23</v>
      </c>
      <c r="BD1446" s="14"/>
      <c r="BE1446" s="18"/>
      <c r="BF1446" s="16">
        <v>0</v>
      </c>
      <c r="BG1446" s="18">
        <f t="shared" si="489"/>
        <v>0</v>
      </c>
      <c r="BH1446" s="15" t="s">
        <v>23</v>
      </c>
      <c r="BJ1446" s="86"/>
      <c r="BK1446" s="86"/>
      <c r="BL1446" s="24"/>
      <c r="BM1446" s="24"/>
      <c r="BN1446" s="24"/>
      <c r="BO1446" s="24"/>
      <c r="BP1446" s="24"/>
      <c r="BQ1446" s="126"/>
    </row>
    <row r="1447" spans="1:69" ht="16.8" customHeight="1" x14ac:dyDescent="0.35">
      <c r="A1447" s="15"/>
      <c r="B1447" s="15"/>
      <c r="C1447" s="15" t="s">
        <v>108</v>
      </c>
      <c r="D1447" s="16"/>
      <c r="E1447" s="16"/>
      <c r="F1447" s="16"/>
      <c r="G1447" s="16">
        <v>0</v>
      </c>
      <c r="H1447" s="16"/>
      <c r="I1447" s="4" t="s">
        <v>23</v>
      </c>
      <c r="J1447" s="14"/>
      <c r="K1447" s="16" t="s">
        <v>406</v>
      </c>
      <c r="L1447" s="16">
        <v>54</v>
      </c>
      <c r="M1447" s="25" t="s">
        <v>397</v>
      </c>
      <c r="N1447" s="83">
        <v>795</v>
      </c>
      <c r="O1447" s="16" t="s">
        <v>23</v>
      </c>
      <c r="P1447" s="18" t="s">
        <v>23</v>
      </c>
      <c r="Q1447" s="14"/>
      <c r="R1447" s="18"/>
      <c r="S1447" s="16">
        <f>G1447</f>
        <v>0</v>
      </c>
      <c r="T1447" s="18">
        <f t="shared" si="484"/>
        <v>80819.95</v>
      </c>
      <c r="U1447" s="15" t="s">
        <v>110</v>
      </c>
      <c r="W1447" s="14"/>
      <c r="X1447" s="18"/>
      <c r="Y1447" s="16">
        <v>0</v>
      </c>
      <c r="Z1447" s="18">
        <f t="shared" si="485"/>
        <v>-6575.0699999999633</v>
      </c>
      <c r="AA1447" s="15" t="s">
        <v>23</v>
      </c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 t="s">
        <v>23</v>
      </c>
      <c r="AR1447" s="14"/>
      <c r="AS1447" s="18">
        <v>0</v>
      </c>
      <c r="AT1447" s="16">
        <v>0</v>
      </c>
      <c r="AU1447" s="18">
        <f t="shared" si="487"/>
        <v>0</v>
      </c>
      <c r="AV1447" s="15" t="s">
        <v>23</v>
      </c>
      <c r="AX1447" s="14"/>
      <c r="AY1447" s="18">
        <v>0</v>
      </c>
      <c r="AZ1447" s="16">
        <v>0</v>
      </c>
      <c r="BA1447" s="18">
        <f t="shared" si="488"/>
        <v>0</v>
      </c>
      <c r="BB1447" s="15" t="s">
        <v>23</v>
      </c>
      <c r="BD1447" s="14"/>
      <c r="BE1447" s="18">
        <v>0</v>
      </c>
      <c r="BF1447" s="16">
        <v>0</v>
      </c>
      <c r="BG1447" s="18">
        <f t="shared" si="489"/>
        <v>0</v>
      </c>
      <c r="BH1447" s="15" t="s">
        <v>23</v>
      </c>
      <c r="BJ1447" s="86"/>
      <c r="BK1447" s="86"/>
      <c r="BL1447" s="24"/>
      <c r="BM1447" s="24"/>
      <c r="BN1447" s="24"/>
      <c r="BO1447" s="24"/>
      <c r="BP1447" s="24"/>
      <c r="BQ1447" s="126"/>
    </row>
    <row r="1448" spans="1:69" ht="16.8" customHeight="1" x14ac:dyDescent="0.35">
      <c r="A1448" s="15"/>
      <c r="B1448" s="15"/>
      <c r="C1448" s="15" t="s">
        <v>111</v>
      </c>
      <c r="D1448" s="16"/>
      <c r="E1448" s="16"/>
      <c r="F1448" s="16">
        <v>0</v>
      </c>
      <c r="G1448" s="16">
        <v>0</v>
      </c>
      <c r="H1448" s="16"/>
      <c r="I1448" s="4" t="s">
        <v>23</v>
      </c>
      <c r="J1448" s="14"/>
      <c r="K1448" s="50" t="s">
        <v>397</v>
      </c>
      <c r="L1448" s="25">
        <v>725</v>
      </c>
      <c r="M1448" s="16" t="s">
        <v>401</v>
      </c>
      <c r="N1448" s="67">
        <v>40</v>
      </c>
      <c r="O1448" s="16"/>
      <c r="P1448" s="18" t="s">
        <v>23</v>
      </c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-6575.0699999999633</v>
      </c>
      <c r="AA1448" s="15" t="s">
        <v>23</v>
      </c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 t="s">
        <v>23</v>
      </c>
      <c r="AR1448" s="14"/>
      <c r="AS1448" s="18">
        <v>0</v>
      </c>
      <c r="AT1448" s="16">
        <v>0</v>
      </c>
      <c r="AU1448" s="18">
        <f t="shared" si="487"/>
        <v>0</v>
      </c>
      <c r="AV1448" s="15" t="s">
        <v>23</v>
      </c>
      <c r="AX1448" s="14"/>
      <c r="AY1448" s="18">
        <v>0</v>
      </c>
      <c r="AZ1448" s="16">
        <v>0</v>
      </c>
      <c r="BA1448" s="18">
        <f t="shared" si="488"/>
        <v>0</v>
      </c>
      <c r="BB1448" s="15" t="s">
        <v>23</v>
      </c>
      <c r="BD1448" s="14"/>
      <c r="BE1448" s="18">
        <v>0</v>
      </c>
      <c r="BF1448" s="16">
        <v>0</v>
      </c>
      <c r="BG1448" s="18">
        <f t="shared" si="489"/>
        <v>0</v>
      </c>
      <c r="BH1448" s="15" t="s">
        <v>23</v>
      </c>
      <c r="BJ1448" s="86"/>
      <c r="BK1448" s="86"/>
      <c r="BL1448" s="24"/>
      <c r="BM1448" s="24"/>
      <c r="BN1448" s="24"/>
      <c r="BO1448" s="24"/>
      <c r="BP1448" s="24"/>
      <c r="BQ1448" s="126"/>
    </row>
    <row r="1449" spans="1:69" ht="16.8" customHeight="1" x14ac:dyDescent="0.35">
      <c r="A1449" s="15"/>
      <c r="B1449" s="15"/>
      <c r="C1449" s="15" t="s">
        <v>113</v>
      </c>
      <c r="D1449" s="16"/>
      <c r="E1449" s="16"/>
      <c r="F1449" s="16">
        <v>0</v>
      </c>
      <c r="G1449" s="16">
        <v>0</v>
      </c>
      <c r="H1449" s="16"/>
      <c r="I1449" s="4" t="s">
        <v>23</v>
      </c>
      <c r="J1449" s="14"/>
      <c r="K1449" s="16" t="s">
        <v>398</v>
      </c>
      <c r="L1449" s="16">
        <v>636.5</v>
      </c>
      <c r="M1449" s="16" t="s">
        <v>419</v>
      </c>
      <c r="N1449" s="16">
        <v>1212.01</v>
      </c>
      <c r="O1449" s="16"/>
      <c r="P1449" s="18" t="s">
        <v>23</v>
      </c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-6575.0699999999633</v>
      </c>
      <c r="AA1449" s="15" t="s">
        <v>23</v>
      </c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 t="s">
        <v>23</v>
      </c>
      <c r="AR1449" s="14"/>
      <c r="AS1449" s="18">
        <v>0</v>
      </c>
      <c r="AT1449" s="16"/>
      <c r="AU1449" s="18">
        <f t="shared" si="487"/>
        <v>0</v>
      </c>
      <c r="AV1449" s="15" t="s">
        <v>23</v>
      </c>
      <c r="AX1449" s="14"/>
      <c r="AY1449" s="18">
        <v>0</v>
      </c>
      <c r="AZ1449" s="16"/>
      <c r="BA1449" s="18">
        <f t="shared" si="488"/>
        <v>0</v>
      </c>
      <c r="BB1449" s="15" t="s">
        <v>23</v>
      </c>
      <c r="BD1449" s="14"/>
      <c r="BE1449" s="18">
        <v>0</v>
      </c>
      <c r="BF1449" s="16"/>
      <c r="BG1449" s="18">
        <f t="shared" si="489"/>
        <v>0</v>
      </c>
      <c r="BH1449" s="15" t="s">
        <v>23</v>
      </c>
      <c r="BJ1449" s="86"/>
      <c r="BK1449" s="86"/>
      <c r="BL1449" s="24"/>
      <c r="BM1449" s="24"/>
      <c r="BN1449" s="24"/>
      <c r="BO1449" s="24"/>
      <c r="BP1449" s="24"/>
      <c r="BQ1449" s="126"/>
    </row>
    <row r="1450" spans="1:69" ht="16.8" customHeight="1" x14ac:dyDescent="0.35">
      <c r="A1450" s="15" t="s">
        <v>23</v>
      </c>
      <c r="B1450" s="15"/>
      <c r="C1450" s="15" t="s">
        <v>115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386</v>
      </c>
      <c r="L1450" s="16">
        <v>100</v>
      </c>
      <c r="M1450" s="16" t="s">
        <v>420</v>
      </c>
      <c r="N1450" s="16">
        <v>511.5</v>
      </c>
      <c r="O1450" s="16"/>
      <c r="P1450" s="18" t="s">
        <v>23</v>
      </c>
      <c r="Q1450" s="14"/>
      <c r="R1450" s="18">
        <v>0</v>
      </c>
      <c r="S1450" s="16">
        <v>0</v>
      </c>
      <c r="T1450" s="18">
        <f t="shared" si="484"/>
        <v>80819.95</v>
      </c>
      <c r="U1450" s="15" t="s">
        <v>23</v>
      </c>
      <c r="W1450" s="14"/>
      <c r="X1450" s="18">
        <f>F1450</f>
        <v>0</v>
      </c>
      <c r="Y1450" s="16">
        <v>0</v>
      </c>
      <c r="Z1450" s="18">
        <f t="shared" si="485"/>
        <v>-6575.0699999999633</v>
      </c>
      <c r="AA1450" s="15" t="str">
        <f>C1450</f>
        <v>VERSAMENTO</v>
      </c>
      <c r="AB1450" s="24"/>
      <c r="AC1450" s="15" t="s">
        <v>23</v>
      </c>
      <c r="AD1450" s="25"/>
      <c r="AE1450" s="62" t="s">
        <v>23</v>
      </c>
      <c r="AF1450" s="63" t="s">
        <v>23</v>
      </c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 t="s">
        <v>23</v>
      </c>
      <c r="AR1450" s="14"/>
      <c r="AS1450" s="18">
        <v>0</v>
      </c>
      <c r="AT1450" s="16"/>
      <c r="AU1450" s="18">
        <f t="shared" si="487"/>
        <v>0</v>
      </c>
      <c r="AV1450" s="15" t="s">
        <v>23</v>
      </c>
      <c r="AX1450" s="14"/>
      <c r="AY1450" s="18">
        <v>0</v>
      </c>
      <c r="AZ1450" s="16"/>
      <c r="BA1450" s="18">
        <f t="shared" si="488"/>
        <v>0</v>
      </c>
      <c r="BB1450" s="15" t="s">
        <v>23</v>
      </c>
      <c r="BD1450" s="14"/>
      <c r="BE1450" s="18">
        <v>0</v>
      </c>
      <c r="BF1450" s="16"/>
      <c r="BG1450" s="18">
        <f t="shared" si="489"/>
        <v>0</v>
      </c>
      <c r="BH1450" s="15" t="s">
        <v>23</v>
      </c>
      <c r="BJ1450" s="86"/>
      <c r="BK1450" s="86"/>
      <c r="BL1450" s="24"/>
      <c r="BM1450" s="24"/>
      <c r="BN1450" s="24"/>
      <c r="BO1450" s="24"/>
      <c r="BP1450" s="24"/>
      <c r="BQ1450" s="126"/>
    </row>
    <row r="1451" spans="1:69" ht="16.8" customHeight="1" x14ac:dyDescent="0.35">
      <c r="A1451" s="15"/>
      <c r="B1451" s="15" t="s">
        <v>23</v>
      </c>
      <c r="C1451" s="15" t="s">
        <v>115</v>
      </c>
      <c r="D1451" s="16"/>
      <c r="E1451" s="16"/>
      <c r="F1451" s="16">
        <v>0</v>
      </c>
      <c r="G1451" s="16"/>
      <c r="H1451" s="16">
        <v>0</v>
      </c>
      <c r="I1451" s="4"/>
      <c r="J1451" s="14" t="s">
        <v>23</v>
      </c>
      <c r="K1451" s="16" t="s">
        <v>407</v>
      </c>
      <c r="L1451" s="16">
        <v>1045</v>
      </c>
      <c r="M1451" s="16" t="s">
        <v>421</v>
      </c>
      <c r="N1451" s="16">
        <v>711.24</v>
      </c>
      <c r="O1451" s="16"/>
      <c r="P1451" s="18" t="s">
        <v>23</v>
      </c>
      <c r="Q1451" s="14"/>
      <c r="R1451" s="18">
        <v>0</v>
      </c>
      <c r="S1451" s="16">
        <v>0</v>
      </c>
      <c r="T1451" s="18">
        <f t="shared" si="484"/>
        <v>80819.95</v>
      </c>
      <c r="U1451" s="15" t="s">
        <v>23</v>
      </c>
      <c r="W1451" s="14"/>
      <c r="X1451" s="18">
        <f>F1451</f>
        <v>0</v>
      </c>
      <c r="Y1451" s="16"/>
      <c r="Z1451" s="18">
        <f t="shared" si="485"/>
        <v>-6575.0699999999633</v>
      </c>
      <c r="AA1451" s="15" t="s">
        <v>23</v>
      </c>
      <c r="AB1451" s="24"/>
      <c r="AC1451" s="15" t="s">
        <v>23</v>
      </c>
      <c r="AD1451" s="25"/>
      <c r="AE1451" s="62" t="s">
        <v>23</v>
      </c>
      <c r="AF1451" s="63" t="s">
        <v>23</v>
      </c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 t="s">
        <v>23</v>
      </c>
      <c r="AR1451" s="14"/>
      <c r="AS1451" s="18">
        <v>0</v>
      </c>
      <c r="AT1451" s="16"/>
      <c r="AU1451" s="18">
        <f t="shared" si="487"/>
        <v>0</v>
      </c>
      <c r="AV1451" s="15" t="s">
        <v>23</v>
      </c>
      <c r="AX1451" s="14"/>
      <c r="AY1451" s="18">
        <v>0</v>
      </c>
      <c r="AZ1451" s="16"/>
      <c r="BA1451" s="18">
        <f t="shared" si="488"/>
        <v>0</v>
      </c>
      <c r="BB1451" s="15" t="s">
        <v>23</v>
      </c>
      <c r="BD1451" s="14"/>
      <c r="BE1451" s="18">
        <v>0</v>
      </c>
      <c r="BF1451" s="16"/>
      <c r="BG1451" s="18">
        <f t="shared" si="489"/>
        <v>0</v>
      </c>
      <c r="BH1451" s="15" t="s">
        <v>23</v>
      </c>
      <c r="BJ1451" s="86"/>
      <c r="BK1451" s="86"/>
      <c r="BL1451" s="24"/>
      <c r="BM1451" s="24"/>
      <c r="BN1451" s="24"/>
      <c r="BO1451" s="24"/>
      <c r="BP1451" s="24"/>
      <c r="BQ1451" s="126"/>
    </row>
    <row r="1452" spans="1:69" ht="16.8" customHeight="1" x14ac:dyDescent="0.35">
      <c r="A1452" s="15" t="s">
        <v>23</v>
      </c>
      <c r="B1452" s="15"/>
      <c r="C1452" s="15" t="s">
        <v>115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417</v>
      </c>
      <c r="L1452" s="67">
        <v>-1</v>
      </c>
      <c r="M1452" s="30" t="s">
        <v>422</v>
      </c>
      <c r="N1452">
        <v>0.5</v>
      </c>
      <c r="O1452" s="16"/>
      <c r="P1452" s="18" t="s">
        <v>23</v>
      </c>
      <c r="Q1452" s="14"/>
      <c r="R1452" s="18">
        <v>0</v>
      </c>
      <c r="S1452" s="16">
        <v>0</v>
      </c>
      <c r="T1452" s="18">
        <f t="shared" si="484"/>
        <v>80819.95</v>
      </c>
      <c r="U1452" s="15" t="s">
        <v>23</v>
      </c>
      <c r="W1452" s="14"/>
      <c r="X1452" s="18">
        <f>F1452</f>
        <v>0</v>
      </c>
      <c r="Y1452" s="16"/>
      <c r="Z1452" s="18">
        <f t="shared" si="485"/>
        <v>-6575.0699999999633</v>
      </c>
      <c r="AA1452" s="15" t="s">
        <v>23</v>
      </c>
      <c r="AB1452" s="24"/>
      <c r="AC1452" s="15" t="s">
        <v>23</v>
      </c>
      <c r="AD1452" s="25"/>
      <c r="AE1452" s="62" t="s">
        <v>23</v>
      </c>
      <c r="AF1452" s="63" t="s">
        <v>23</v>
      </c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 t="s">
        <v>23</v>
      </c>
      <c r="AR1452" s="14"/>
      <c r="AS1452" s="18">
        <v>0</v>
      </c>
      <c r="AT1452" s="16"/>
      <c r="AU1452" s="18">
        <f t="shared" si="487"/>
        <v>0</v>
      </c>
      <c r="AV1452" s="15" t="s">
        <v>23</v>
      </c>
      <c r="AX1452" s="14"/>
      <c r="AY1452" s="18">
        <v>0</v>
      </c>
      <c r="AZ1452" s="16"/>
      <c r="BA1452" s="18">
        <f t="shared" si="488"/>
        <v>0</v>
      </c>
      <c r="BB1452" s="15" t="s">
        <v>23</v>
      </c>
      <c r="BD1452" s="14"/>
      <c r="BE1452" s="18">
        <v>0</v>
      </c>
      <c r="BF1452" s="16"/>
      <c r="BG1452" s="18">
        <f t="shared" si="489"/>
        <v>0</v>
      </c>
      <c r="BH1452" s="15" t="s">
        <v>23</v>
      </c>
      <c r="BJ1452" s="86"/>
      <c r="BK1452" s="86"/>
      <c r="BL1452" s="24"/>
      <c r="BM1452" s="24"/>
      <c r="BN1452" s="24"/>
      <c r="BO1452" s="24"/>
      <c r="BP1452" s="24"/>
      <c r="BQ1452" s="126"/>
    </row>
    <row r="1453" spans="1:69" ht="16.8" customHeight="1" x14ac:dyDescent="0.35">
      <c r="A1453" s="15"/>
      <c r="B1453" s="15"/>
      <c r="C1453" s="15" t="s">
        <v>115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69</v>
      </c>
      <c r="L1453" s="51">
        <f>AI1462</f>
        <v>0</v>
      </c>
      <c r="M1453" s="30" t="s">
        <v>404</v>
      </c>
      <c r="N1453">
        <v>0.5</v>
      </c>
      <c r="O1453" s="16"/>
      <c r="P1453" s="18" t="s">
        <v>23</v>
      </c>
      <c r="Q1453" s="14"/>
      <c r="R1453" s="18">
        <v>0</v>
      </c>
      <c r="S1453" s="16">
        <v>0</v>
      </c>
      <c r="T1453" s="18">
        <f t="shared" si="484"/>
        <v>80819.95</v>
      </c>
      <c r="U1453" s="15" t="s">
        <v>23</v>
      </c>
      <c r="W1453" s="14"/>
      <c r="X1453" s="18">
        <f>F1453</f>
        <v>0</v>
      </c>
      <c r="Y1453" s="16">
        <v>0</v>
      </c>
      <c r="Z1453" s="18">
        <f t="shared" si="485"/>
        <v>-6575.0699999999633</v>
      </c>
      <c r="AA1453" s="15" t="str">
        <f>C1453</f>
        <v>VERSAMENTO</v>
      </c>
      <c r="AB1453" s="24"/>
      <c r="AC1453" s="15" t="s">
        <v>23</v>
      </c>
      <c r="AD1453" s="25"/>
      <c r="AE1453" s="62" t="s">
        <v>23</v>
      </c>
      <c r="AF1453" s="63" t="s">
        <v>23</v>
      </c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 t="s">
        <v>23</v>
      </c>
      <c r="AR1453" s="14"/>
      <c r="AS1453" s="18">
        <v>0</v>
      </c>
      <c r="AT1453" s="16"/>
      <c r="AU1453" s="18">
        <f t="shared" si="487"/>
        <v>0</v>
      </c>
      <c r="AV1453" s="15" t="s">
        <v>23</v>
      </c>
      <c r="AX1453" s="14"/>
      <c r="AY1453" s="18">
        <v>0</v>
      </c>
      <c r="AZ1453" s="16"/>
      <c r="BA1453" s="18">
        <f t="shared" si="488"/>
        <v>0</v>
      </c>
      <c r="BB1453" s="15" t="s">
        <v>23</v>
      </c>
      <c r="BD1453" s="14"/>
      <c r="BE1453" s="18">
        <v>0</v>
      </c>
      <c r="BF1453" s="16"/>
      <c r="BG1453" s="18">
        <f t="shared" si="489"/>
        <v>0</v>
      </c>
      <c r="BH1453" s="15" t="s">
        <v>23</v>
      </c>
      <c r="BJ1453" s="86"/>
      <c r="BK1453" s="86"/>
      <c r="BL1453" s="24"/>
      <c r="BM1453" s="24"/>
      <c r="BN1453" s="24"/>
      <c r="BO1453" s="24"/>
      <c r="BP1453" s="24"/>
      <c r="BQ1453" s="126"/>
    </row>
    <row r="1454" spans="1:69" ht="16.8" customHeight="1" x14ac:dyDescent="0.35">
      <c r="A1454" s="15"/>
      <c r="B1454" s="15"/>
      <c r="C1454" s="68" t="s">
        <v>115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119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 t="s">
        <v>23</v>
      </c>
      <c r="W1454" s="14"/>
      <c r="X1454" s="18">
        <v>0</v>
      </c>
      <c r="Y1454" s="16"/>
      <c r="Z1454" s="18">
        <f t="shared" si="485"/>
        <v>-6575.0699999999633</v>
      </c>
      <c r="AA1454" s="15" t="str">
        <f>C1454</f>
        <v>VERSAMENTO</v>
      </c>
      <c r="AB1454" s="24"/>
      <c r="AC1454" s="15" t="s">
        <v>23</v>
      </c>
      <c r="AD1454" s="25"/>
      <c r="AE1454" s="62" t="s">
        <v>23</v>
      </c>
      <c r="AF1454" s="63" t="s">
        <v>23</v>
      </c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 t="s">
        <v>23</v>
      </c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 t="s">
        <v>23</v>
      </c>
      <c r="BD1454" s="14"/>
      <c r="BE1454" s="18">
        <v>0</v>
      </c>
      <c r="BF1454" s="16"/>
      <c r="BG1454" s="18">
        <f t="shared" si="489"/>
        <v>0</v>
      </c>
      <c r="BH1454" s="15" t="s">
        <v>23</v>
      </c>
      <c r="BJ1454" s="86"/>
      <c r="BK1454" s="86"/>
      <c r="BL1454" s="24"/>
      <c r="BM1454" s="24"/>
      <c r="BN1454" s="24"/>
      <c r="BO1454" s="24"/>
      <c r="BP1454" s="24"/>
      <c r="BQ1454" s="126"/>
    </row>
    <row r="1455" spans="1:69" ht="16.8" customHeight="1" x14ac:dyDescent="0.35">
      <c r="A1455" s="15"/>
      <c r="B1455" s="15"/>
      <c r="C1455" s="15" t="s">
        <v>178</v>
      </c>
      <c r="D1455" s="16"/>
      <c r="E1455" s="16"/>
      <c r="F1455" s="16">
        <f>'BONIFICI GENERALI '!B1142+'BONIFICI CATTOLICA'!B1142</f>
        <v>7777.8</v>
      </c>
      <c r="G1455" s="85">
        <f>F1445</f>
        <v>0</v>
      </c>
      <c r="H1455" s="16"/>
      <c r="I1455" s="4"/>
      <c r="J1455" s="14"/>
      <c r="K1455" s="17" t="s">
        <v>94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 t="s">
        <v>23</v>
      </c>
      <c r="W1455" s="14"/>
      <c r="X1455" s="18">
        <f>F1455</f>
        <v>7777.8</v>
      </c>
      <c r="Y1455" s="16">
        <f>G1455</f>
        <v>0</v>
      </c>
      <c r="Z1455" s="18">
        <f t="shared" si="485"/>
        <v>1202.7300000000369</v>
      </c>
      <c r="AA1455" s="15" t="str">
        <f>C1455</f>
        <v>BONIFICI</v>
      </c>
      <c r="AB1455" s="24"/>
      <c r="AC1455" s="15" t="s">
        <v>23</v>
      </c>
      <c r="AD1455" s="25"/>
      <c r="AE1455" s="62" t="s">
        <v>23</v>
      </c>
      <c r="AF1455" s="63" t="s">
        <v>23</v>
      </c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 t="s">
        <v>23</v>
      </c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 t="s">
        <v>23</v>
      </c>
      <c r="BD1455" s="14"/>
      <c r="BE1455" s="18">
        <v>0</v>
      </c>
      <c r="BF1455" s="16"/>
      <c r="BG1455" s="18">
        <f t="shared" si="489"/>
        <v>0</v>
      </c>
      <c r="BH1455" s="15" t="s">
        <v>23</v>
      </c>
      <c r="BJ1455" s="86"/>
      <c r="BK1455" s="86"/>
      <c r="BL1455" s="24"/>
      <c r="BM1455" s="24"/>
      <c r="BN1455" s="24"/>
      <c r="BO1455" s="24"/>
      <c r="BP1455" s="24"/>
      <c r="BQ1455" s="126"/>
    </row>
    <row r="1456" spans="1:69" ht="16.8" customHeight="1" x14ac:dyDescent="0.35">
      <c r="A1456" s="15"/>
      <c r="B1456" s="15"/>
      <c r="C1456" s="47" t="s">
        <v>120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 t="s">
        <v>23</v>
      </c>
      <c r="N1456" s="3" t="s">
        <v>23</v>
      </c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1202.7300000000369</v>
      </c>
      <c r="AA1456" s="15" t="str">
        <f>C1456</f>
        <v>PREL .PROVVIGIONI MATURATE</v>
      </c>
      <c r="AB1456" s="24"/>
      <c r="AC1456" s="15" t="s">
        <v>166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 t="s">
        <v>23</v>
      </c>
      <c r="AR1456" s="14"/>
      <c r="AS1456" s="18"/>
      <c r="AT1456" s="25">
        <v>0</v>
      </c>
      <c r="AU1456" s="18">
        <f t="shared" si="487"/>
        <v>0</v>
      </c>
      <c r="AV1456" s="15" t="s">
        <v>23</v>
      </c>
      <c r="AX1456" s="14"/>
      <c r="AY1456" s="18"/>
      <c r="AZ1456" s="25">
        <v>0</v>
      </c>
      <c r="BA1456" s="18">
        <f t="shared" si="488"/>
        <v>0</v>
      </c>
      <c r="BB1456" s="15" t="s">
        <v>23</v>
      </c>
      <c r="BD1456" s="14"/>
      <c r="BE1456" s="18"/>
      <c r="BF1456" s="25">
        <v>0</v>
      </c>
      <c r="BG1456" s="18">
        <f t="shared" si="489"/>
        <v>0</v>
      </c>
      <c r="BH1456" s="15" t="s">
        <v>23</v>
      </c>
      <c r="BJ1456" s="86"/>
      <c r="BK1456" s="86"/>
      <c r="BL1456" s="24"/>
      <c r="BM1456" s="24"/>
      <c r="BN1456" s="24"/>
      <c r="BO1456" s="24"/>
      <c r="BP1456" s="24"/>
      <c r="BQ1456" s="126"/>
    </row>
    <row r="1457" spans="1:69" ht="16.8" customHeight="1" x14ac:dyDescent="0.35">
      <c r="A1457" s="15"/>
      <c r="B1457" s="15"/>
      <c r="C1457" s="15" t="s">
        <v>121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 t="s">
        <v>23</v>
      </c>
      <c r="N1457" s="16" t="s">
        <v>23</v>
      </c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1202.7300000000369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6"/>
    </row>
    <row r="1458" spans="1:69" ht="16.8" customHeight="1" x14ac:dyDescent="0.35">
      <c r="A1458" s="15" t="s">
        <v>23</v>
      </c>
      <c r="B1458" s="15"/>
      <c r="C1458" s="15" t="s">
        <v>122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1202.7300000000369</v>
      </c>
      <c r="AA1458" s="15" t="s">
        <v>23</v>
      </c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 t="s">
        <v>23</v>
      </c>
      <c r="AR1458" s="14"/>
      <c r="AS1458" s="18"/>
      <c r="AT1458" s="16">
        <v>0</v>
      </c>
      <c r="AU1458" s="18">
        <f t="shared" si="487"/>
        <v>0</v>
      </c>
      <c r="AV1458" s="15" t="s">
        <v>23</v>
      </c>
      <c r="AX1458" s="14"/>
      <c r="AY1458" s="18"/>
      <c r="AZ1458" s="16">
        <v>0</v>
      </c>
      <c r="BA1458" s="18">
        <f t="shared" si="488"/>
        <v>0</v>
      </c>
      <c r="BB1458" s="15" t="s">
        <v>23</v>
      </c>
      <c r="BD1458" s="14"/>
      <c r="BE1458" s="18"/>
      <c r="BF1458" s="16">
        <v>0</v>
      </c>
      <c r="BG1458" s="18">
        <f t="shared" si="489"/>
        <v>0</v>
      </c>
      <c r="BH1458" s="15" t="s">
        <v>23</v>
      </c>
      <c r="BJ1458" s="86"/>
      <c r="BK1458" s="86"/>
      <c r="BL1458" s="24"/>
      <c r="BM1458" s="24"/>
      <c r="BN1458" s="24"/>
      <c r="BO1458" s="24"/>
      <c r="BP1458" s="24"/>
      <c r="BQ1458" s="126"/>
    </row>
    <row r="1459" spans="1:69" ht="16.8" customHeight="1" x14ac:dyDescent="0.35">
      <c r="A1459" s="15"/>
      <c r="B1459" s="15"/>
      <c r="C1459" s="15" t="s">
        <v>23</v>
      </c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123</v>
      </c>
      <c r="L1459" s="3">
        <f>SUM(L1439:L1453)+N1438+L1455+L1456</f>
        <v>205616.14000000004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 t="s">
        <v>23</v>
      </c>
      <c r="W1459" s="14"/>
      <c r="X1459" s="18">
        <v>0</v>
      </c>
      <c r="Y1459" s="16">
        <v>0</v>
      </c>
      <c r="Z1459" s="18">
        <f t="shared" si="485"/>
        <v>1202.7300000000369</v>
      </c>
      <c r="AA1459" s="15" t="s">
        <v>23</v>
      </c>
      <c r="AB1459" s="24"/>
      <c r="AC1459" s="15" t="str">
        <f>C1459</f>
        <v/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119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 t="s">
        <v>23</v>
      </c>
      <c r="AR1459" s="14"/>
      <c r="AS1459" s="18"/>
      <c r="AT1459" s="16">
        <v>0</v>
      </c>
      <c r="AU1459" s="18">
        <f t="shared" si="487"/>
        <v>0</v>
      </c>
      <c r="AV1459" s="16" t="s">
        <v>23</v>
      </c>
      <c r="AX1459" s="14"/>
      <c r="AY1459" s="18"/>
      <c r="AZ1459" s="16">
        <v>0</v>
      </c>
      <c r="BA1459" s="18">
        <f t="shared" si="488"/>
        <v>0</v>
      </c>
      <c r="BB1459" s="15" t="s">
        <v>23</v>
      </c>
      <c r="BD1459" s="14"/>
      <c r="BE1459" s="18"/>
      <c r="BF1459" s="16">
        <v>0</v>
      </c>
      <c r="BG1459" s="18">
        <f t="shared" si="489"/>
        <v>0</v>
      </c>
      <c r="BH1459" s="15" t="s">
        <v>23</v>
      </c>
      <c r="BJ1459" s="86"/>
      <c r="BK1459" s="86"/>
      <c r="BL1459" s="24"/>
      <c r="BM1459" s="24"/>
      <c r="BN1459" s="24"/>
      <c r="BO1459" s="24"/>
      <c r="BP1459" s="24"/>
      <c r="BQ1459" s="126"/>
    </row>
    <row r="1460" spans="1:69" ht="16.8" customHeight="1" x14ac:dyDescent="0.35">
      <c r="A1460" s="15"/>
      <c r="B1460" s="15"/>
      <c r="C1460" s="64" t="s">
        <v>423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 t="s">
        <v>23</v>
      </c>
      <c r="K1460" s="6" t="s">
        <v>124</v>
      </c>
      <c r="L1460" s="3">
        <f>L1459-M1459</f>
        <v>119410.33000000005</v>
      </c>
      <c r="M1460" s="16"/>
      <c r="N1460" s="16"/>
      <c r="O1460" s="16" t="s">
        <v>23</v>
      </c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-4558.969999999963</v>
      </c>
      <c r="AA1460" s="15" t="str">
        <f>C1460</f>
        <v>BONIFICO TUTEL LEGALE</v>
      </c>
      <c r="AB1460" s="24"/>
      <c r="AC1460" s="71" t="s">
        <v>199</v>
      </c>
      <c r="AD1460" s="65"/>
      <c r="AE1460" s="65">
        <v>0</v>
      </c>
      <c r="AF1460" s="63">
        <f>SUM(AF1412:AF1459)</f>
        <v>57401.06</v>
      </c>
      <c r="AG1460" s="25"/>
      <c r="AH1460" s="24" t="s">
        <v>125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 t="s">
        <v>23</v>
      </c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6"/>
    </row>
    <row r="1461" spans="1:69" ht="16.8" customHeight="1" x14ac:dyDescent="0.35">
      <c r="A1461" s="15"/>
      <c r="B1461" s="15"/>
      <c r="C1461" s="64" t="s">
        <v>152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36</v>
      </c>
      <c r="L1461" s="55">
        <f>D1462+E1462+A1462+B1462+B1409</f>
        <v>119410.33</v>
      </c>
      <c r="M1461" s="16"/>
      <c r="N1461" s="16"/>
      <c r="O1461" s="56" t="s">
        <v>23</v>
      </c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-4558.969999999963</v>
      </c>
      <c r="AA1461" s="15" t="s">
        <v>23</v>
      </c>
      <c r="AB1461" s="24"/>
      <c r="AC1461" s="71" t="s">
        <v>170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6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127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128</v>
      </c>
      <c r="L1462" s="3">
        <f>L1460-L1461</f>
        <v>0</v>
      </c>
      <c r="M1462" s="27" t="s">
        <v>171</v>
      </c>
      <c r="N1462" s="27">
        <f>O1462-L1461</f>
        <v>-6207.5699999999633</v>
      </c>
      <c r="O1462" s="44">
        <f>Z1462+AU1462+N1438+SUM(L1441:L1452)+SUM(N1442:N1452)+L1456-D1408-D1411-D1407+E1409</f>
        <v>113202.76000000004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-4558.969999999963</v>
      </c>
      <c r="AA1462" s="57"/>
      <c r="AB1462" s="60"/>
      <c r="AC1462" s="60" t="s">
        <v>129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172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200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3" spans="1:69" ht="16.8" customHeight="1" x14ac:dyDescent="0.25">
      <c r="A1463" s="7" t="s">
        <v>23</v>
      </c>
    </row>
    <row r="1464" spans="1:69" ht="16.8" customHeight="1" x14ac:dyDescent="0.25">
      <c r="A1464" s="50" t="s">
        <v>23</v>
      </c>
    </row>
    <row r="1465" spans="1:69" ht="16.8" customHeight="1" x14ac:dyDescent="0.35">
      <c r="A1465" s="2"/>
      <c r="B1465" s="2" t="s">
        <v>23</v>
      </c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4" t="s">
        <v>25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V1465" s="7" t="s">
        <v>23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130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173</v>
      </c>
      <c r="BK1465" s="21" t="s">
        <v>0</v>
      </c>
      <c r="BL1465" s="8" t="s">
        <v>35</v>
      </c>
      <c r="BM1465" s="8" t="s">
        <v>0</v>
      </c>
      <c r="BN1465" s="8" t="s">
        <v>41</v>
      </c>
      <c r="BO1465" s="8" t="s">
        <v>174</v>
      </c>
      <c r="BP1465" s="8" t="s">
        <v>0</v>
      </c>
      <c r="BQ1465" s="9" t="s">
        <v>175</v>
      </c>
    </row>
    <row r="1466" spans="1:69" ht="16.8" customHeight="1" x14ac:dyDescent="0.35">
      <c r="A1466" s="14">
        <v>45324</v>
      </c>
      <c r="B1466" s="15" t="s">
        <v>176</v>
      </c>
      <c r="C1466" s="15" t="s">
        <v>177</v>
      </c>
      <c r="D1466" s="16">
        <v>0</v>
      </c>
      <c r="E1466" s="16">
        <v>0</v>
      </c>
      <c r="F1466" s="16"/>
      <c r="G1466" s="16"/>
      <c r="H1466" s="105"/>
      <c r="I1466" s="4"/>
      <c r="J1466" s="14">
        <f>A1466</f>
        <v>45324</v>
      </c>
      <c r="K1466" s="17" t="s">
        <v>25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 t="e">
        <f>D1469+D1472+D1470-E1470-E1469+O1405</f>
        <v>#VALUE!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-4558.969999999963</v>
      </c>
      <c r="AA1466" s="15"/>
      <c r="AB1466" s="19">
        <f>A1466</f>
        <v>45324</v>
      </c>
      <c r="AC1466" s="12" t="s">
        <v>26</v>
      </c>
      <c r="AD1466" s="11">
        <f>N1466</f>
        <v>2583.9299999999998</v>
      </c>
      <c r="AE1466" s="11"/>
      <c r="AF1466" s="20"/>
      <c r="AG1466" s="20"/>
      <c r="AH1466" s="21" t="s">
        <v>27</v>
      </c>
      <c r="AI1466" s="22" t="s">
        <v>28</v>
      </c>
      <c r="AJ1466" s="23" t="s">
        <v>29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178</v>
      </c>
      <c r="BM1466" s="88">
        <f>BK1466</f>
        <v>45324</v>
      </c>
      <c r="BN1466" s="24" t="s">
        <v>178</v>
      </c>
      <c r="BO1466" s="24"/>
      <c r="BP1466" s="88">
        <f>BK1466</f>
        <v>45324</v>
      </c>
      <c r="BQ1466" s="126"/>
    </row>
    <row r="1467" spans="1:69" ht="16.8" customHeight="1" x14ac:dyDescent="0.35">
      <c r="A1467" s="15"/>
      <c r="B1467" s="15"/>
      <c r="C1467" s="15" t="s">
        <v>179</v>
      </c>
      <c r="D1467" s="16">
        <v>0</v>
      </c>
      <c r="E1467" s="16"/>
      <c r="F1467" s="16"/>
      <c r="G1467" s="16"/>
      <c r="H1467" s="105" t="s">
        <v>35</v>
      </c>
      <c r="I1467" s="4"/>
      <c r="J1467" s="14"/>
      <c r="K1467" s="17" t="s">
        <v>31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-4558.969999999963</v>
      </c>
      <c r="AA1467" s="15"/>
      <c r="AB1467" s="24"/>
      <c r="AC1467" s="24" t="s">
        <v>32</v>
      </c>
      <c r="AD1467" s="25"/>
      <c r="AE1467" s="25"/>
      <c r="AF1467" s="25"/>
      <c r="AG1467" s="25"/>
      <c r="AH1467" s="12" t="s">
        <v>33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 t="s">
        <v>23</v>
      </c>
      <c r="BL1467" s="24">
        <v>0</v>
      </c>
      <c r="BM1467" s="91" t="s">
        <v>23</v>
      </c>
      <c r="BN1467" s="24">
        <v>0</v>
      </c>
      <c r="BO1467" s="24">
        <v>0</v>
      </c>
      <c r="BP1467" s="91" t="s">
        <v>23</v>
      </c>
      <c r="BQ1467" s="126"/>
    </row>
    <row r="1468" spans="1:69" ht="16.8" customHeight="1" x14ac:dyDescent="0.35">
      <c r="A1468" s="15"/>
      <c r="B1468" s="15"/>
      <c r="C1468" s="15" t="s">
        <v>180</v>
      </c>
      <c r="D1468" s="16">
        <v>6369.62</v>
      </c>
      <c r="E1468" s="16">
        <v>0</v>
      </c>
      <c r="F1468" s="16" t="s">
        <v>23</v>
      </c>
      <c r="G1468" s="16"/>
      <c r="H1468" s="105">
        <f>D1469+H1407</f>
        <v>2221.08</v>
      </c>
      <c r="I1468" s="4"/>
      <c r="J1468" s="14"/>
      <c r="K1468" s="17" t="s">
        <v>36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-4558.969999999963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 t="s">
        <v>23</v>
      </c>
      <c r="BL1468" s="24">
        <v>0</v>
      </c>
      <c r="BM1468" s="91" t="s">
        <v>23</v>
      </c>
      <c r="BN1468" s="24">
        <v>0</v>
      </c>
      <c r="BO1468" s="24">
        <v>0</v>
      </c>
      <c r="BP1468" s="91" t="s">
        <v>23</v>
      </c>
      <c r="BQ1468" s="126"/>
    </row>
    <row r="1469" spans="1:69" ht="16.8" customHeight="1" x14ac:dyDescent="0.35">
      <c r="A1469" s="15"/>
      <c r="B1469" s="15">
        <v>458.1</v>
      </c>
      <c r="C1469" s="15" t="s">
        <v>181</v>
      </c>
      <c r="D1469" s="16">
        <v>1317.17</v>
      </c>
      <c r="E1469" s="16"/>
      <c r="F1469" s="16"/>
      <c r="G1469" s="16"/>
      <c r="H1469" s="105" t="s">
        <v>41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-4558.969999999963</v>
      </c>
      <c r="AA1469" s="15"/>
      <c r="AB1469" s="24"/>
      <c r="AC1469" s="24"/>
      <c r="AD1469" s="25"/>
      <c r="AE1469" s="25"/>
      <c r="AF1469" s="25"/>
      <c r="AG1469" s="25"/>
      <c r="AH1469" s="17" t="s">
        <v>23</v>
      </c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 t="s">
        <v>23</v>
      </c>
      <c r="BL1469" s="24">
        <v>0</v>
      </c>
      <c r="BM1469" s="91" t="s">
        <v>23</v>
      </c>
      <c r="BN1469" s="24">
        <v>0</v>
      </c>
      <c r="BO1469" s="24">
        <v>0</v>
      </c>
      <c r="BP1469" s="91" t="s">
        <v>23</v>
      </c>
      <c r="BQ1469" s="126"/>
    </row>
    <row r="1470" spans="1:69" ht="16.8" customHeight="1" x14ac:dyDescent="0.35">
      <c r="A1470" s="15"/>
      <c r="B1470" s="16">
        <f>B1469+B1409</f>
        <v>3779.37</v>
      </c>
      <c r="C1470" s="15" t="s">
        <v>182</v>
      </c>
      <c r="D1470" s="16">
        <v>1151.0999999999999</v>
      </c>
      <c r="E1470" s="16">
        <v>0</v>
      </c>
      <c r="F1470" s="16"/>
      <c r="G1470" s="16"/>
      <c r="H1470" s="105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-4558.969999999963</v>
      </c>
      <c r="AA1470" s="15"/>
      <c r="AB1470" s="24"/>
      <c r="AC1470" s="17" t="s">
        <v>23</v>
      </c>
      <c r="AD1470" s="25"/>
      <c r="AE1470" s="25" t="s">
        <v>23</v>
      </c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 t="s">
        <v>23</v>
      </c>
      <c r="BL1470" s="24">
        <v>0</v>
      </c>
      <c r="BM1470" s="91" t="s">
        <v>23</v>
      </c>
      <c r="BN1470" s="24">
        <v>0</v>
      </c>
      <c r="BO1470" s="24"/>
      <c r="BP1470" s="24"/>
      <c r="BQ1470" s="126"/>
    </row>
    <row r="1471" spans="1:69" ht="16.8" customHeight="1" x14ac:dyDescent="0.35">
      <c r="A1471" s="15"/>
      <c r="B1471" s="15"/>
      <c r="C1471" s="15" t="s">
        <v>183</v>
      </c>
      <c r="D1471" s="16">
        <v>459</v>
      </c>
      <c r="E1471" s="16">
        <v>0</v>
      </c>
      <c r="F1471" s="16"/>
      <c r="G1471" s="16"/>
      <c r="H1471" s="105" t="s">
        <v>45</v>
      </c>
      <c r="I1471" s="77" t="s">
        <v>184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-4558.969999999963</v>
      </c>
      <c r="AA1471" s="15"/>
      <c r="AB1471" s="24"/>
      <c r="AC1471" s="17" t="s">
        <v>23</v>
      </c>
      <c r="AD1471" s="25"/>
      <c r="AE1471" s="25" t="s">
        <v>23</v>
      </c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 t="s">
        <v>23</v>
      </c>
      <c r="BL1471" s="24">
        <v>0</v>
      </c>
      <c r="BM1471" s="91" t="s">
        <v>23</v>
      </c>
      <c r="BN1471" s="24">
        <v>0</v>
      </c>
      <c r="BO1471" s="24"/>
      <c r="BP1471" s="24"/>
      <c r="BQ1471" s="126"/>
    </row>
    <row r="1472" spans="1:69" ht="16.8" customHeight="1" x14ac:dyDescent="0.35">
      <c r="A1472" s="15"/>
      <c r="B1472" s="15" t="s">
        <v>43</v>
      </c>
      <c r="C1472" s="15" t="s">
        <v>185</v>
      </c>
      <c r="D1472" s="16">
        <v>0</v>
      </c>
      <c r="E1472" s="16"/>
      <c r="F1472" s="16"/>
      <c r="G1472" s="16"/>
      <c r="H1472" s="105">
        <f>D1472+H1411</f>
        <v>0</v>
      </c>
      <c r="I1472" s="78">
        <f>D1469+D1470-E1470+D1472</f>
        <v>2468.27</v>
      </c>
      <c r="J1472" s="14"/>
      <c r="K1472" s="15" t="s">
        <v>46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-4558.969999999963</v>
      </c>
      <c r="AA1472" s="15"/>
      <c r="AB1472" s="24"/>
      <c r="AC1472" s="17" t="s">
        <v>23</v>
      </c>
      <c r="AD1472" s="25"/>
      <c r="AE1472" s="25" t="s">
        <v>23</v>
      </c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 t="s">
        <v>23</v>
      </c>
      <c r="BL1472" s="24">
        <v>0</v>
      </c>
      <c r="BM1472" s="91" t="s">
        <v>23</v>
      </c>
      <c r="BN1472" s="24">
        <v>0</v>
      </c>
      <c r="BO1472" s="24"/>
      <c r="BP1472" s="24"/>
      <c r="BQ1472" s="126"/>
    </row>
    <row r="1473" spans="1:69" ht="16.8" customHeight="1" x14ac:dyDescent="0.35">
      <c r="A1473" s="15"/>
      <c r="B1473" s="15"/>
      <c r="C1473" s="15" t="s">
        <v>186</v>
      </c>
      <c r="D1473" s="16">
        <v>115.66</v>
      </c>
      <c r="E1473" s="16"/>
      <c r="F1473" s="16"/>
      <c r="G1473" s="16">
        <v>0</v>
      </c>
      <c r="H1473" s="105" t="s">
        <v>50</v>
      </c>
      <c r="I1473" s="4"/>
      <c r="J1473" s="14"/>
      <c r="K1473" s="15" t="s">
        <v>48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-4558.969999999963</v>
      </c>
      <c r="AA1473" s="15" t="s">
        <v>23</v>
      </c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 t="s">
        <v>23</v>
      </c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 t="s">
        <v>23</v>
      </c>
      <c r="AR1473" s="14"/>
      <c r="AS1473" s="18"/>
      <c r="AT1473" s="16">
        <v>0</v>
      </c>
      <c r="AU1473" s="18">
        <f t="shared" si="493"/>
        <v>0</v>
      </c>
      <c r="AV1473" s="15" t="s">
        <v>23</v>
      </c>
      <c r="AX1473" s="14"/>
      <c r="AY1473" s="18"/>
      <c r="AZ1473" s="16">
        <v>0</v>
      </c>
      <c r="BA1473" s="18">
        <f t="shared" si="494"/>
        <v>0</v>
      </c>
      <c r="BB1473" s="15" t="s">
        <v>23</v>
      </c>
      <c r="BD1473" s="14"/>
      <c r="BE1473" s="18"/>
      <c r="BF1473" s="16">
        <v>0</v>
      </c>
      <c r="BG1473" s="18">
        <f t="shared" si="495"/>
        <v>0</v>
      </c>
      <c r="BH1473" s="15" t="s">
        <v>23</v>
      </c>
      <c r="BJ1473" s="86">
        <v>0</v>
      </c>
      <c r="BK1473" s="90" t="s">
        <v>23</v>
      </c>
      <c r="BL1473" s="24">
        <v>0</v>
      </c>
      <c r="BM1473" s="91" t="s">
        <v>23</v>
      </c>
      <c r="BN1473" s="24">
        <v>0</v>
      </c>
      <c r="BO1473" s="24"/>
      <c r="BP1473" s="24"/>
      <c r="BQ1473" s="126"/>
    </row>
    <row r="1474" spans="1:69" ht="16.8" customHeight="1" x14ac:dyDescent="0.35">
      <c r="A1474" s="15"/>
      <c r="B1474" s="15"/>
      <c r="C1474" s="15" t="s">
        <v>187</v>
      </c>
      <c r="D1474" s="16"/>
      <c r="E1474" s="16"/>
      <c r="F1474" s="16"/>
      <c r="G1474" s="16">
        <v>0</v>
      </c>
      <c r="H1474" s="105">
        <f>D1473+H1413</f>
        <v>463.03999999999996</v>
      </c>
      <c r="I1474" s="4"/>
      <c r="J1474" s="14"/>
      <c r="K1474" s="15" t="s">
        <v>51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-4558.969999999963</v>
      </c>
      <c r="AA1474" s="15" t="s">
        <v>23</v>
      </c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 t="s">
        <v>23</v>
      </c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 t="s">
        <v>23</v>
      </c>
      <c r="AR1474" s="14"/>
      <c r="AS1474" s="18">
        <v>0</v>
      </c>
      <c r="AT1474" s="16">
        <v>0</v>
      </c>
      <c r="AU1474" s="18">
        <f t="shared" si="493"/>
        <v>0</v>
      </c>
      <c r="AV1474" s="15" t="s">
        <v>23</v>
      </c>
      <c r="AX1474" s="14"/>
      <c r="AY1474" s="18">
        <v>0</v>
      </c>
      <c r="AZ1474" s="16">
        <v>0</v>
      </c>
      <c r="BA1474" s="18">
        <f t="shared" si="494"/>
        <v>0</v>
      </c>
      <c r="BB1474" s="15" t="s">
        <v>23</v>
      </c>
      <c r="BD1474" s="14"/>
      <c r="BE1474" s="18">
        <v>0</v>
      </c>
      <c r="BF1474" s="16">
        <v>0</v>
      </c>
      <c r="BG1474" s="18">
        <f t="shared" si="495"/>
        <v>0</v>
      </c>
      <c r="BH1474" s="15" t="s">
        <v>23</v>
      </c>
      <c r="BJ1474" s="86">
        <v>0</v>
      </c>
      <c r="BK1474" s="90" t="s">
        <v>23</v>
      </c>
      <c r="BL1474" s="24">
        <v>0</v>
      </c>
      <c r="BM1474" s="91" t="s">
        <v>23</v>
      </c>
      <c r="BN1474" s="24">
        <v>0</v>
      </c>
      <c r="BO1474" s="24"/>
      <c r="BP1474" s="24"/>
      <c r="BQ1474" s="126"/>
    </row>
    <row r="1475" spans="1:69" ht="16.8" customHeight="1" x14ac:dyDescent="0.35">
      <c r="A1475" s="15"/>
      <c r="B1475" s="15"/>
      <c r="C1475" s="15" t="s">
        <v>188</v>
      </c>
      <c r="D1475" s="16"/>
      <c r="E1475" s="16"/>
      <c r="F1475" s="16"/>
      <c r="G1475" s="16">
        <v>0</v>
      </c>
      <c r="H1475" s="105" t="s">
        <v>23</v>
      </c>
      <c r="I1475" s="4"/>
      <c r="J1475" s="14"/>
      <c r="K1475" s="15" t="s">
        <v>53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-4558.969999999963</v>
      </c>
      <c r="AA1475" s="15" t="s">
        <v>23</v>
      </c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 t="s">
        <v>23</v>
      </c>
      <c r="AR1475" s="14"/>
      <c r="AS1475" s="18"/>
      <c r="AT1475" s="16">
        <v>0</v>
      </c>
      <c r="AU1475" s="18">
        <f t="shared" si="493"/>
        <v>0</v>
      </c>
      <c r="AV1475" s="15" t="s">
        <v>23</v>
      </c>
      <c r="AX1475" s="14"/>
      <c r="AY1475" s="18"/>
      <c r="AZ1475" s="16">
        <v>0</v>
      </c>
      <c r="BA1475" s="18">
        <f t="shared" si="494"/>
        <v>0</v>
      </c>
      <c r="BB1475" s="15" t="s">
        <v>23</v>
      </c>
      <c r="BD1475" s="14"/>
      <c r="BE1475" s="18"/>
      <c r="BF1475" s="16">
        <v>0</v>
      </c>
      <c r="BG1475" s="18">
        <f t="shared" si="495"/>
        <v>0</v>
      </c>
      <c r="BH1475" s="15" t="s">
        <v>23</v>
      </c>
      <c r="BJ1475" s="86">
        <v>0</v>
      </c>
      <c r="BK1475" s="90" t="s">
        <v>23</v>
      </c>
      <c r="BL1475" s="24">
        <v>0</v>
      </c>
      <c r="BM1475" s="24"/>
      <c r="BN1475" s="24"/>
      <c r="BO1475" s="24"/>
      <c r="BP1475" s="24"/>
      <c r="BQ1475" s="126"/>
    </row>
    <row r="1476" spans="1:69" ht="16.8" customHeight="1" x14ac:dyDescent="0.35">
      <c r="A1476" s="15"/>
      <c r="B1476" s="15"/>
      <c r="C1476" s="15" t="s">
        <v>189</v>
      </c>
      <c r="D1476" s="16"/>
      <c r="E1476" s="16"/>
      <c r="F1476" s="16"/>
      <c r="G1476" s="16">
        <v>0</v>
      </c>
      <c r="H1476" s="105" t="s">
        <v>23</v>
      </c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-4558.969999999963</v>
      </c>
      <c r="AA1476" s="15" t="s">
        <v>23</v>
      </c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 t="s">
        <v>23</v>
      </c>
      <c r="AR1476" s="14"/>
      <c r="AS1476" s="18"/>
      <c r="AT1476" s="16">
        <v>0</v>
      </c>
      <c r="AU1476" s="18">
        <f t="shared" si="493"/>
        <v>0</v>
      </c>
      <c r="AV1476" s="15" t="s">
        <v>23</v>
      </c>
      <c r="AX1476" s="14"/>
      <c r="AY1476" s="18"/>
      <c r="AZ1476" s="16">
        <v>0</v>
      </c>
      <c r="BA1476" s="18">
        <f t="shared" si="494"/>
        <v>0</v>
      </c>
      <c r="BB1476" s="15" t="s">
        <v>23</v>
      </c>
      <c r="BD1476" s="14"/>
      <c r="BE1476" s="18"/>
      <c r="BF1476" s="16">
        <v>0</v>
      </c>
      <c r="BG1476" s="18">
        <f t="shared" si="495"/>
        <v>0</v>
      </c>
      <c r="BH1476" s="15" t="s">
        <v>23</v>
      </c>
      <c r="BJ1476" s="86">
        <v>0</v>
      </c>
      <c r="BK1476" s="90" t="s">
        <v>23</v>
      </c>
      <c r="BL1476" s="24" t="s">
        <v>23</v>
      </c>
      <c r="BM1476" s="24"/>
      <c r="BN1476" s="24"/>
      <c r="BO1476" s="24"/>
      <c r="BP1476" s="24"/>
      <c r="BQ1476" s="126"/>
    </row>
    <row r="1477" spans="1:69" ht="16.8" customHeight="1" x14ac:dyDescent="0.35">
      <c r="A1477" s="15"/>
      <c r="B1477" s="15"/>
      <c r="C1477" s="15" t="s">
        <v>190</v>
      </c>
      <c r="D1477" s="16"/>
      <c r="E1477" s="16"/>
      <c r="F1477" s="16"/>
      <c r="G1477" s="16">
        <v>0</v>
      </c>
      <c r="H1477" s="16" t="s">
        <v>23</v>
      </c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-4558.969999999963</v>
      </c>
      <c r="AA1477" s="15" t="s">
        <v>23</v>
      </c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 t="s">
        <v>23</v>
      </c>
      <c r="AR1477" s="14"/>
      <c r="AS1477" s="18"/>
      <c r="AT1477" s="16">
        <v>0</v>
      </c>
      <c r="AU1477" s="18">
        <f t="shared" si="493"/>
        <v>0</v>
      </c>
      <c r="AV1477" s="15" t="s">
        <v>23</v>
      </c>
      <c r="AX1477" s="14"/>
      <c r="AY1477" s="18"/>
      <c r="AZ1477" s="16">
        <v>0</v>
      </c>
      <c r="BA1477" s="18">
        <f t="shared" si="494"/>
        <v>0</v>
      </c>
      <c r="BB1477" s="15" t="s">
        <v>23</v>
      </c>
      <c r="BD1477" s="14"/>
      <c r="BE1477" s="18"/>
      <c r="BF1477" s="16">
        <v>0</v>
      </c>
      <c r="BG1477" s="18">
        <f t="shared" si="495"/>
        <v>0</v>
      </c>
      <c r="BH1477" s="15" t="s">
        <v>23</v>
      </c>
      <c r="BJ1477" s="86">
        <v>0</v>
      </c>
      <c r="BK1477" s="90" t="s">
        <v>23</v>
      </c>
      <c r="BL1477" s="24"/>
      <c r="BM1477" s="24"/>
      <c r="BN1477" s="24"/>
      <c r="BO1477" s="24"/>
      <c r="BP1477" s="24"/>
      <c r="BQ1477" s="126"/>
    </row>
    <row r="1478" spans="1:69" ht="16.8" customHeight="1" x14ac:dyDescent="0.35">
      <c r="A1478" s="15"/>
      <c r="B1478" s="15"/>
      <c r="C1478" s="15" t="s">
        <v>56</v>
      </c>
      <c r="D1478" s="16">
        <f>SUM(G1470:G1477)+E1473+E1474+E1475+E1476+E1477</f>
        <v>0</v>
      </c>
      <c r="E1478" s="16"/>
      <c r="F1478" s="16"/>
      <c r="G1478" s="16"/>
      <c r="H1478" s="16" t="s">
        <v>23</v>
      </c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 t="s">
        <v>23</v>
      </c>
      <c r="W1478" s="14"/>
      <c r="X1478" s="18"/>
      <c r="Y1478" s="16">
        <v>0</v>
      </c>
      <c r="Z1478" s="18">
        <f t="shared" si="491"/>
        <v>-4558.969999999963</v>
      </c>
      <c r="AA1478" s="15" t="s">
        <v>23</v>
      </c>
      <c r="AB1478" s="24"/>
      <c r="AC1478" s="15" t="s">
        <v>23</v>
      </c>
      <c r="AD1478" s="25"/>
      <c r="AE1478" s="62" t="s">
        <v>23</v>
      </c>
      <c r="AF1478" s="63" t="s">
        <v>23</v>
      </c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 t="s">
        <v>23</v>
      </c>
      <c r="AR1478" s="14"/>
      <c r="AS1478" s="18"/>
      <c r="AT1478" s="16">
        <v>0</v>
      </c>
      <c r="AU1478" s="18">
        <f t="shared" si="493"/>
        <v>0</v>
      </c>
      <c r="AV1478" s="15" t="s">
        <v>23</v>
      </c>
      <c r="AX1478" s="14"/>
      <c r="AY1478" s="18"/>
      <c r="AZ1478" s="16">
        <v>0</v>
      </c>
      <c r="BA1478" s="18">
        <f t="shared" si="494"/>
        <v>0</v>
      </c>
      <c r="BB1478" s="15" t="s">
        <v>23</v>
      </c>
      <c r="BD1478" s="14"/>
      <c r="BE1478" s="18"/>
      <c r="BF1478" s="16">
        <v>0</v>
      </c>
      <c r="BG1478" s="18">
        <f t="shared" si="495"/>
        <v>0</v>
      </c>
      <c r="BH1478" s="15" t="s">
        <v>23</v>
      </c>
      <c r="BJ1478" s="86">
        <v>0</v>
      </c>
      <c r="BK1478" s="90" t="s">
        <v>23</v>
      </c>
      <c r="BL1478" s="24" t="s">
        <v>23</v>
      </c>
      <c r="BM1478" s="24"/>
      <c r="BN1478" s="24"/>
      <c r="BO1478" s="24"/>
      <c r="BP1478" s="24"/>
      <c r="BQ1478" s="126"/>
    </row>
    <row r="1479" spans="1:69" ht="16.8" customHeight="1" x14ac:dyDescent="0.35">
      <c r="A1479" s="15"/>
      <c r="B1479" s="15"/>
      <c r="C1479" s="15" t="s">
        <v>57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191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 t="s">
        <v>23</v>
      </c>
      <c r="W1479" s="14"/>
      <c r="X1479" s="18"/>
      <c r="Y1479" s="16">
        <v>0</v>
      </c>
      <c r="Z1479" s="18">
        <f t="shared" si="491"/>
        <v>-4558.969999999963</v>
      </c>
      <c r="AA1479" s="15" t="str">
        <f>C1479</f>
        <v>Sinistro</v>
      </c>
      <c r="AB1479" s="24"/>
      <c r="AC1479" s="15" t="s">
        <v>23</v>
      </c>
      <c r="AD1479" s="25"/>
      <c r="AE1479" s="62" t="s">
        <v>23</v>
      </c>
      <c r="AF1479" s="63" t="s">
        <v>23</v>
      </c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 t="s">
        <v>23</v>
      </c>
      <c r="AR1479" s="14"/>
      <c r="AS1479" s="18"/>
      <c r="AT1479" s="16">
        <v>0</v>
      </c>
      <c r="AU1479" s="18">
        <f t="shared" si="493"/>
        <v>0</v>
      </c>
      <c r="AV1479" s="15" t="s">
        <v>23</v>
      </c>
      <c r="AX1479" s="14"/>
      <c r="AY1479" s="18"/>
      <c r="AZ1479" s="16">
        <v>0</v>
      </c>
      <c r="BA1479" s="18">
        <f t="shared" si="494"/>
        <v>0</v>
      </c>
      <c r="BB1479" s="15" t="s">
        <v>23</v>
      </c>
      <c r="BD1479" s="14"/>
      <c r="BE1479" s="18"/>
      <c r="BF1479" s="16">
        <v>0</v>
      </c>
      <c r="BG1479" s="18">
        <f t="shared" si="495"/>
        <v>0</v>
      </c>
      <c r="BH1479" s="15" t="s">
        <v>23</v>
      </c>
      <c r="BJ1479" s="86">
        <v>0</v>
      </c>
      <c r="BK1479" s="90" t="s">
        <v>23</v>
      </c>
      <c r="BL1479" s="24"/>
      <c r="BM1479" s="24"/>
      <c r="BN1479" s="24"/>
      <c r="BO1479" s="24"/>
      <c r="BP1479" s="24"/>
      <c r="BQ1479" s="126"/>
    </row>
    <row r="1480" spans="1:69" ht="16.8" customHeight="1" x14ac:dyDescent="0.35">
      <c r="A1480" s="15"/>
      <c r="B1480" s="15"/>
      <c r="C1480" s="15" t="s">
        <v>58</v>
      </c>
      <c r="D1480" s="16">
        <f>E1479+G1479</f>
        <v>0</v>
      </c>
      <c r="E1480" s="16"/>
      <c r="F1480" s="16"/>
      <c r="G1480" s="16"/>
      <c r="H1480" s="16" t="s">
        <v>23</v>
      </c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 t="s">
        <v>23</v>
      </c>
      <c r="W1480" s="14"/>
      <c r="X1480" s="18"/>
      <c r="Y1480" s="16">
        <v>0</v>
      </c>
      <c r="Z1480" s="18">
        <f t="shared" si="491"/>
        <v>-4558.969999999963</v>
      </c>
      <c r="AA1480" s="15" t="s">
        <v>23</v>
      </c>
      <c r="AB1480" s="24"/>
      <c r="AC1480" s="64" t="s">
        <v>146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 t="s">
        <v>23</v>
      </c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 t="s">
        <v>23</v>
      </c>
      <c r="AR1480" s="14"/>
      <c r="AS1480" s="18"/>
      <c r="AT1480" s="16">
        <v>0</v>
      </c>
      <c r="AU1480" s="18">
        <f t="shared" si="493"/>
        <v>0</v>
      </c>
      <c r="AV1480" s="15" t="s">
        <v>23</v>
      </c>
      <c r="AX1480" s="14"/>
      <c r="AY1480" s="18"/>
      <c r="AZ1480" s="16">
        <v>0</v>
      </c>
      <c r="BA1480" s="18">
        <f t="shared" si="494"/>
        <v>0</v>
      </c>
      <c r="BB1480" s="15" t="s">
        <v>23</v>
      </c>
      <c r="BD1480" s="14"/>
      <c r="BE1480" s="18"/>
      <c r="BF1480" s="16">
        <v>0</v>
      </c>
      <c r="BG1480" s="18">
        <f t="shared" si="495"/>
        <v>0</v>
      </c>
      <c r="BH1480" s="15" t="s">
        <v>23</v>
      </c>
      <c r="BJ1480" s="86"/>
      <c r="BK1480" s="86"/>
      <c r="BL1480" s="24" t="s">
        <v>23</v>
      </c>
      <c r="BM1480" s="24"/>
      <c r="BN1480" s="24"/>
      <c r="BO1480" s="24"/>
      <c r="BP1480" s="24"/>
      <c r="BQ1480" s="126"/>
    </row>
    <row r="1481" spans="1:69" ht="16.8" customHeight="1" x14ac:dyDescent="0.35">
      <c r="A1481" s="15"/>
      <c r="B1481" s="15"/>
      <c r="C1481" s="15" t="s">
        <v>59</v>
      </c>
      <c r="D1481" s="16" t="s">
        <v>23</v>
      </c>
      <c r="E1481" s="16"/>
      <c r="F1481" s="16"/>
      <c r="G1481" s="16">
        <v>0</v>
      </c>
      <c r="H1481" s="16" t="s">
        <v>23</v>
      </c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-4558.969999999963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 t="s">
        <v>23</v>
      </c>
      <c r="BM1481" s="24"/>
      <c r="BN1481" s="24"/>
      <c r="BO1481" s="24"/>
      <c r="BP1481" s="24"/>
      <c r="BQ1481" s="126"/>
    </row>
    <row r="1482" spans="1:69" ht="16.8" customHeight="1" x14ac:dyDescent="0.35">
      <c r="A1482" s="15"/>
      <c r="B1482" s="15"/>
      <c r="C1482" s="15" t="s">
        <v>147</v>
      </c>
      <c r="D1482" s="16"/>
      <c r="E1482" s="16"/>
      <c r="F1482" s="16"/>
      <c r="G1482" s="16">
        <v>0</v>
      </c>
      <c r="H1482" s="16" t="s">
        <v>23</v>
      </c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-4558.969999999963</v>
      </c>
      <c r="AA1482" s="15" t="s">
        <v>23</v>
      </c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 t="s">
        <v>23</v>
      </c>
      <c r="AR1482" s="14"/>
      <c r="AS1482" s="18"/>
      <c r="AT1482" s="16">
        <v>0</v>
      </c>
      <c r="AU1482" s="18">
        <f t="shared" si="493"/>
        <v>0</v>
      </c>
      <c r="AV1482" s="15" t="s">
        <v>23</v>
      </c>
      <c r="AX1482" s="14"/>
      <c r="AY1482" s="18"/>
      <c r="AZ1482" s="16">
        <v>0</v>
      </c>
      <c r="BA1482" s="18">
        <f t="shared" si="494"/>
        <v>0</v>
      </c>
      <c r="BB1482" s="15" t="s">
        <v>23</v>
      </c>
      <c r="BD1482" s="14"/>
      <c r="BE1482" s="18"/>
      <c r="BF1482" s="16">
        <v>0</v>
      </c>
      <c r="BG1482" s="18">
        <f t="shared" si="495"/>
        <v>0</v>
      </c>
      <c r="BH1482" s="15" t="s">
        <v>23</v>
      </c>
      <c r="BJ1482" s="86"/>
      <c r="BK1482" s="86"/>
      <c r="BL1482" s="24" t="s">
        <v>23</v>
      </c>
      <c r="BM1482" s="24"/>
      <c r="BN1482" s="24"/>
      <c r="BO1482" s="24"/>
      <c r="BP1482" s="24"/>
      <c r="BQ1482" s="126"/>
    </row>
    <row r="1483" spans="1:69" ht="16.8" customHeight="1" x14ac:dyDescent="0.35">
      <c r="A1483" s="15"/>
      <c r="B1483" s="15"/>
      <c r="C1483" s="15" t="s">
        <v>61</v>
      </c>
      <c r="D1483" s="16">
        <f>SUM(G1482:G1483)</f>
        <v>0</v>
      </c>
      <c r="E1483" s="16">
        <v>0</v>
      </c>
      <c r="F1483" s="16"/>
      <c r="G1483" s="16">
        <v>0</v>
      </c>
      <c r="H1483" s="16" t="s">
        <v>23</v>
      </c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-4558.969999999963</v>
      </c>
      <c r="AA1483" s="15" t="s">
        <v>23</v>
      </c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 t="s">
        <v>23</v>
      </c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 t="s">
        <v>23</v>
      </c>
      <c r="AR1483" s="14"/>
      <c r="AS1483" s="18"/>
      <c r="AT1483" s="16">
        <v>0</v>
      </c>
      <c r="AU1483" s="18">
        <f t="shared" si="493"/>
        <v>0</v>
      </c>
      <c r="AV1483" s="15" t="s">
        <v>23</v>
      </c>
      <c r="AX1483" s="14"/>
      <c r="AY1483" s="18"/>
      <c r="AZ1483" s="16">
        <v>0</v>
      </c>
      <c r="BA1483" s="18">
        <f t="shared" si="494"/>
        <v>0</v>
      </c>
      <c r="BB1483" s="15" t="s">
        <v>23</v>
      </c>
      <c r="BD1483" s="14"/>
      <c r="BE1483" s="18"/>
      <c r="BF1483" s="16">
        <v>0</v>
      </c>
      <c r="BG1483" s="18">
        <f t="shared" si="495"/>
        <v>0</v>
      </c>
      <c r="BH1483" s="15" t="s">
        <v>23</v>
      </c>
      <c r="BJ1483" s="86"/>
      <c r="BK1483" s="86"/>
      <c r="BL1483" s="24" t="s">
        <v>23</v>
      </c>
      <c r="BM1483" s="24"/>
      <c r="BN1483" s="24"/>
      <c r="BO1483" s="24"/>
      <c r="BP1483" s="24"/>
      <c r="BQ1483" s="126"/>
    </row>
    <row r="1484" spans="1:69" ht="16.8" customHeight="1" x14ac:dyDescent="0.35">
      <c r="A1484" s="15"/>
      <c r="B1484" s="15"/>
      <c r="C1484" s="28" t="s">
        <v>424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 t="s">
        <v>23</v>
      </c>
      <c r="W1484" s="14"/>
      <c r="X1484" s="18"/>
      <c r="Y1484" s="16">
        <f>G1484</f>
        <v>10.5</v>
      </c>
      <c r="Z1484" s="18">
        <f t="shared" si="491"/>
        <v>-4569.469999999963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 t="s">
        <v>23</v>
      </c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 t="s">
        <v>23</v>
      </c>
      <c r="BD1484" s="14"/>
      <c r="BE1484" s="18"/>
      <c r="BF1484" s="16">
        <v>0</v>
      </c>
      <c r="BG1484" s="18">
        <f t="shared" si="495"/>
        <v>0</v>
      </c>
      <c r="BH1484" s="15" t="s">
        <v>23</v>
      </c>
      <c r="BJ1484" s="86"/>
      <c r="BK1484" s="86"/>
      <c r="BL1484" s="24" t="s">
        <v>23</v>
      </c>
      <c r="BM1484" s="24"/>
      <c r="BN1484" s="24"/>
      <c r="BO1484" s="24"/>
      <c r="BP1484" s="24"/>
      <c r="BQ1484" s="126"/>
    </row>
    <row r="1485" spans="1:69" ht="16.8" customHeight="1" x14ac:dyDescent="0.35">
      <c r="A1485" s="15"/>
      <c r="B1485" s="15"/>
      <c r="C1485" s="15" t="s">
        <v>23</v>
      </c>
      <c r="D1485" s="16"/>
      <c r="E1485" s="16"/>
      <c r="F1485" s="16" t="s">
        <v>23</v>
      </c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 t="str">
        <f t="shared" ref="U1485:U1491" si="500">C1485</f>
        <v/>
      </c>
      <c r="W1485" s="14"/>
      <c r="X1485" s="18"/>
      <c r="Y1485" s="16">
        <v>0</v>
      </c>
      <c r="Z1485" s="18">
        <f t="shared" si="491"/>
        <v>-4569.469999999963</v>
      </c>
      <c r="AA1485" s="15" t="s">
        <v>23</v>
      </c>
      <c r="AB1485" s="24"/>
      <c r="AC1485" s="15" t="str">
        <f t="shared" si="499"/>
        <v/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 t="s">
        <v>23</v>
      </c>
      <c r="AR1485" s="14"/>
      <c r="AS1485" s="18"/>
      <c r="AT1485" s="16">
        <v>0</v>
      </c>
      <c r="AU1485" s="18">
        <f t="shared" si="493"/>
        <v>0</v>
      </c>
      <c r="AV1485" s="15" t="s">
        <v>23</v>
      </c>
      <c r="AX1485" s="14"/>
      <c r="AY1485" s="18"/>
      <c r="AZ1485" s="16">
        <v>0</v>
      </c>
      <c r="BA1485" s="18">
        <f t="shared" si="494"/>
        <v>0</v>
      </c>
      <c r="BB1485" s="15" t="s">
        <v>23</v>
      </c>
      <c r="BD1485" s="14"/>
      <c r="BE1485" s="18"/>
      <c r="BF1485" s="16">
        <v>0</v>
      </c>
      <c r="BG1485" s="18">
        <f t="shared" si="495"/>
        <v>0</v>
      </c>
      <c r="BH1485" s="15" t="s">
        <v>23</v>
      </c>
      <c r="BJ1485" s="86"/>
      <c r="BK1485" s="86"/>
      <c r="BL1485" s="24"/>
      <c r="BM1485" s="24"/>
      <c r="BN1485" s="24"/>
      <c r="BO1485" s="24"/>
      <c r="BP1485" s="24"/>
      <c r="BQ1485" s="126"/>
    </row>
    <row r="1486" spans="1:69" ht="16.8" customHeight="1" x14ac:dyDescent="0.35">
      <c r="A1486" s="15"/>
      <c r="B1486" s="15"/>
      <c r="C1486" s="28" t="s">
        <v>63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-4569.469999999963</v>
      </c>
      <c r="AA1486" s="15" t="s">
        <v>23</v>
      </c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 t="s">
        <v>23</v>
      </c>
      <c r="AR1486" s="14"/>
      <c r="AS1486" s="18"/>
      <c r="AT1486" s="16">
        <v>0</v>
      </c>
      <c r="AU1486" s="18">
        <f t="shared" si="493"/>
        <v>0</v>
      </c>
      <c r="AV1486" s="15" t="s">
        <v>23</v>
      </c>
      <c r="AX1486" s="14"/>
      <c r="AY1486" s="18"/>
      <c r="AZ1486" s="16">
        <v>0</v>
      </c>
      <c r="BA1486" s="18">
        <f t="shared" si="494"/>
        <v>0</v>
      </c>
      <c r="BB1486" s="15" t="s">
        <v>23</v>
      </c>
      <c r="BD1486" s="14"/>
      <c r="BE1486" s="18"/>
      <c r="BF1486" s="16">
        <v>0</v>
      </c>
      <c r="BG1486" s="18">
        <f t="shared" si="495"/>
        <v>0</v>
      </c>
      <c r="BH1486" s="15" t="s">
        <v>23</v>
      </c>
      <c r="BJ1486" s="86"/>
      <c r="BK1486" s="86"/>
      <c r="BL1486" s="24"/>
      <c r="BM1486" s="24"/>
      <c r="BN1486" s="24"/>
      <c r="BO1486" s="24"/>
      <c r="BP1486" s="24"/>
      <c r="BQ1486" s="126"/>
    </row>
    <row r="1487" spans="1:69" ht="16.8" customHeight="1" x14ac:dyDescent="0.35">
      <c r="A1487" s="15"/>
      <c r="B1487" s="15"/>
      <c r="C1487" s="15" t="s">
        <v>64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-4569.469999999963</v>
      </c>
      <c r="AA1487" s="15" t="s">
        <v>23</v>
      </c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 t="s">
        <v>23</v>
      </c>
      <c r="AR1487" s="14"/>
      <c r="AS1487" s="18"/>
      <c r="AT1487" s="16">
        <v>0</v>
      </c>
      <c r="AU1487" s="18">
        <f t="shared" si="493"/>
        <v>0</v>
      </c>
      <c r="AV1487" s="15" t="s">
        <v>23</v>
      </c>
      <c r="AX1487" s="14"/>
      <c r="AY1487" s="18"/>
      <c r="AZ1487" s="16">
        <v>0</v>
      </c>
      <c r="BA1487" s="18">
        <f t="shared" si="494"/>
        <v>0</v>
      </c>
      <c r="BB1487" s="15" t="s">
        <v>23</v>
      </c>
      <c r="BD1487" s="14"/>
      <c r="BE1487" s="18"/>
      <c r="BF1487" s="16">
        <v>0</v>
      </c>
      <c r="BG1487" s="18">
        <f t="shared" si="495"/>
        <v>0</v>
      </c>
      <c r="BH1487" s="15" t="s">
        <v>23</v>
      </c>
      <c r="BJ1487" s="86"/>
      <c r="BK1487" s="86"/>
      <c r="BL1487" s="24" t="s">
        <v>23</v>
      </c>
      <c r="BM1487" s="24"/>
      <c r="BN1487" s="24"/>
      <c r="BO1487" s="24"/>
      <c r="BP1487" s="24"/>
      <c r="BQ1487" s="126"/>
    </row>
    <row r="1488" spans="1:69" ht="16.8" customHeight="1" x14ac:dyDescent="0.35">
      <c r="A1488" s="15"/>
      <c r="B1488" s="15"/>
      <c r="C1488" s="15" t="s">
        <v>51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65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-4569.469999999963</v>
      </c>
      <c r="AA1488" s="15" t="s">
        <v>23</v>
      </c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 t="s">
        <v>23</v>
      </c>
      <c r="AR1488" s="14"/>
      <c r="AS1488" s="18"/>
      <c r="AT1488" s="16">
        <v>0</v>
      </c>
      <c r="AU1488" s="18">
        <f t="shared" si="493"/>
        <v>0</v>
      </c>
      <c r="AV1488" s="15" t="s">
        <v>23</v>
      </c>
      <c r="AX1488" s="14"/>
      <c r="AY1488" s="18"/>
      <c r="AZ1488" s="16">
        <v>0</v>
      </c>
      <c r="BA1488" s="18">
        <f t="shared" si="494"/>
        <v>0</v>
      </c>
      <c r="BB1488" s="15" t="s">
        <v>23</v>
      </c>
      <c r="BD1488" s="14"/>
      <c r="BE1488" s="18"/>
      <c r="BF1488" s="16">
        <v>0</v>
      </c>
      <c r="BG1488" s="18">
        <f t="shared" si="495"/>
        <v>0</v>
      </c>
      <c r="BH1488" s="15" t="s">
        <v>23</v>
      </c>
      <c r="BJ1488" s="86"/>
      <c r="BK1488" s="86"/>
      <c r="BL1488" s="24"/>
      <c r="BM1488" s="24"/>
      <c r="BN1488" s="24"/>
      <c r="BO1488" s="24"/>
      <c r="BP1488" s="24"/>
      <c r="BQ1488" s="126"/>
    </row>
    <row r="1489" spans="1:69" ht="16.8" customHeight="1" x14ac:dyDescent="0.35">
      <c r="A1489" s="15"/>
      <c r="B1489" s="15"/>
      <c r="C1489" s="28" t="s">
        <v>66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 t="s">
        <v>23</v>
      </c>
      <c r="L1489" s="16"/>
      <c r="M1489" s="16"/>
      <c r="N1489" s="16" t="s">
        <v>67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-4569.469999999963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 t="s">
        <v>23</v>
      </c>
      <c r="AR1489" s="14"/>
      <c r="AS1489" s="18"/>
      <c r="AT1489" s="16"/>
      <c r="AU1489" s="18">
        <f t="shared" si="493"/>
        <v>0</v>
      </c>
      <c r="AV1489" s="15" t="s">
        <v>23</v>
      </c>
      <c r="AX1489" s="14"/>
      <c r="AY1489" s="18"/>
      <c r="AZ1489" s="16"/>
      <c r="BA1489" s="18">
        <f t="shared" si="494"/>
        <v>0</v>
      </c>
      <c r="BB1489" s="15" t="s">
        <v>23</v>
      </c>
      <c r="BD1489" s="14"/>
      <c r="BE1489" s="18"/>
      <c r="BF1489" s="16"/>
      <c r="BG1489" s="18">
        <f t="shared" si="495"/>
        <v>0</v>
      </c>
      <c r="BH1489" s="15" t="s">
        <v>23</v>
      </c>
      <c r="BJ1489" s="86"/>
      <c r="BK1489" s="86"/>
      <c r="BL1489" s="24"/>
      <c r="BM1489" s="24"/>
      <c r="BN1489" s="24"/>
      <c r="BO1489" s="24"/>
      <c r="BP1489" s="24"/>
      <c r="BQ1489" s="126"/>
    </row>
    <row r="1490" spans="1:69" ht="16.8" customHeight="1" x14ac:dyDescent="0.35">
      <c r="A1490" s="15"/>
      <c r="B1490" s="66"/>
      <c r="C1490" s="15" t="s">
        <v>149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 t="s">
        <v>23</v>
      </c>
      <c r="L1490" s="16"/>
      <c r="M1490" s="16">
        <v>0</v>
      </c>
      <c r="N1490" s="16" t="s">
        <v>69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-4569.469999999963</v>
      </c>
      <c r="AA1490" s="15" t="s">
        <v>23</v>
      </c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 t="s">
        <v>23</v>
      </c>
      <c r="AR1490" s="14"/>
      <c r="AS1490" s="18"/>
      <c r="AT1490" s="16">
        <v>0</v>
      </c>
      <c r="AU1490" s="18">
        <f t="shared" si="493"/>
        <v>0</v>
      </c>
      <c r="AV1490" s="15" t="s">
        <v>23</v>
      </c>
      <c r="AX1490" s="14"/>
      <c r="AY1490" s="18"/>
      <c r="AZ1490" s="16">
        <v>0</v>
      </c>
      <c r="BA1490" s="18">
        <f t="shared" si="494"/>
        <v>0</v>
      </c>
      <c r="BB1490" s="15" t="s">
        <v>23</v>
      </c>
      <c r="BD1490" s="14"/>
      <c r="BE1490" s="18"/>
      <c r="BF1490" s="16">
        <v>0</v>
      </c>
      <c r="BG1490" s="18">
        <f t="shared" si="495"/>
        <v>0</v>
      </c>
      <c r="BH1490" s="15" t="s">
        <v>23</v>
      </c>
      <c r="BJ1490" s="86"/>
      <c r="BK1490" s="86"/>
      <c r="BL1490" s="24"/>
      <c r="BM1490" s="24"/>
      <c r="BN1490" s="24"/>
      <c r="BO1490" s="24"/>
      <c r="BP1490" s="24"/>
      <c r="BQ1490" s="126"/>
    </row>
    <row r="1491" spans="1:69" ht="16.8" customHeight="1" x14ac:dyDescent="0.35">
      <c r="A1491" s="15"/>
      <c r="B1491" s="15"/>
      <c r="C1491" s="15" t="s">
        <v>151</v>
      </c>
      <c r="D1491" s="16"/>
      <c r="E1491" s="16">
        <v>0</v>
      </c>
      <c r="F1491" s="16"/>
      <c r="G1491" s="16">
        <v>0</v>
      </c>
      <c r="H1491" s="16"/>
      <c r="I1491" s="4"/>
      <c r="J1491" s="14" t="s">
        <v>23</v>
      </c>
      <c r="K1491" s="17" t="s">
        <v>23</v>
      </c>
      <c r="L1491" s="16"/>
      <c r="M1491" s="16">
        <v>0</v>
      </c>
      <c r="N1491" s="16" t="s">
        <v>71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-4569.469999999963</v>
      </c>
      <c r="AA1491" s="15" t="s">
        <v>23</v>
      </c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 t="s">
        <v>23</v>
      </c>
      <c r="AR1491" s="14"/>
      <c r="AS1491" s="18"/>
      <c r="AT1491" s="16">
        <v>0</v>
      </c>
      <c r="AU1491" s="18">
        <f t="shared" si="493"/>
        <v>0</v>
      </c>
      <c r="AV1491" s="15" t="s">
        <v>23</v>
      </c>
      <c r="AX1491" s="14"/>
      <c r="AY1491" s="18"/>
      <c r="AZ1491" s="16">
        <v>0</v>
      </c>
      <c r="BA1491" s="18">
        <f t="shared" si="494"/>
        <v>0</v>
      </c>
      <c r="BB1491" s="15" t="s">
        <v>23</v>
      </c>
      <c r="BD1491" s="14"/>
      <c r="BE1491" s="18"/>
      <c r="BF1491" s="16">
        <v>0</v>
      </c>
      <c r="BG1491" s="18">
        <f t="shared" si="495"/>
        <v>0</v>
      </c>
      <c r="BH1491" s="15" t="s">
        <v>23</v>
      </c>
      <c r="BJ1491" s="86"/>
      <c r="BK1491" s="86"/>
      <c r="BL1491" s="24"/>
      <c r="BM1491" s="24"/>
      <c r="BN1491" s="24"/>
      <c r="BO1491" s="24"/>
      <c r="BP1491" s="24"/>
      <c r="BQ1491" s="126"/>
    </row>
    <row r="1492" spans="1:69" ht="16.8" customHeight="1" x14ac:dyDescent="0.35">
      <c r="A1492" s="15"/>
      <c r="B1492" s="15"/>
      <c r="C1492" s="15" t="s">
        <v>153</v>
      </c>
      <c r="D1492" s="16" t="s">
        <v>23</v>
      </c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73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-4569.469999999963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6"/>
    </row>
    <row r="1493" spans="1:69" ht="16.8" customHeight="1" x14ac:dyDescent="0.35">
      <c r="A1493" s="15"/>
      <c r="B1493" s="15"/>
      <c r="C1493" s="15" t="s">
        <v>154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75</v>
      </c>
      <c r="L1493" s="3">
        <f>SUM(L1466:L1492)</f>
        <v>7286.7200000000012</v>
      </c>
      <c r="M1493" s="3">
        <f>SUM(M1466:M1492)</f>
        <v>2583.9299999999994</v>
      </c>
      <c r="N1493" s="16" t="s">
        <v>76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-4569.469999999963</v>
      </c>
      <c r="AA1493" s="15" t="s">
        <v>23</v>
      </c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 t="s">
        <v>23</v>
      </c>
      <c r="AR1493" s="14"/>
      <c r="AS1493" s="18"/>
      <c r="AT1493" s="16">
        <v>0</v>
      </c>
      <c r="AU1493" s="18">
        <f t="shared" si="493"/>
        <v>0</v>
      </c>
      <c r="AV1493" s="15" t="s">
        <v>23</v>
      </c>
      <c r="AX1493" s="14"/>
      <c r="AY1493" s="18"/>
      <c r="AZ1493" s="16">
        <v>0</v>
      </c>
      <c r="BA1493" s="18">
        <f t="shared" si="494"/>
        <v>0</v>
      </c>
      <c r="BB1493" s="15" t="s">
        <v>23</v>
      </c>
      <c r="BD1493" s="14"/>
      <c r="BE1493" s="18"/>
      <c r="BF1493" s="16">
        <v>0</v>
      </c>
      <c r="BG1493" s="18">
        <f t="shared" si="495"/>
        <v>0</v>
      </c>
      <c r="BH1493" s="15" t="s">
        <v>23</v>
      </c>
      <c r="BJ1493" s="86"/>
      <c r="BK1493" s="86"/>
      <c r="BL1493" s="24"/>
      <c r="BM1493" s="24"/>
      <c r="BN1493" s="24"/>
      <c r="BO1493" s="24"/>
      <c r="BP1493" s="24"/>
      <c r="BQ1493" s="126"/>
    </row>
    <row r="1494" spans="1:69" ht="16.8" customHeight="1" x14ac:dyDescent="0.35">
      <c r="A1494" s="15"/>
      <c r="B1494" s="15"/>
      <c r="C1494" s="15" t="s">
        <v>77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33</v>
      </c>
      <c r="L1494" s="3">
        <f>L1434</f>
        <v>896113.21</v>
      </c>
      <c r="M1494" s="3">
        <f>M1434</f>
        <v>776175.90999999992</v>
      </c>
      <c r="N1494" s="16" t="s">
        <v>78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-4569.469999999963</v>
      </c>
      <c r="AA1494" s="15" t="s">
        <v>23</v>
      </c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 t="s">
        <v>23</v>
      </c>
      <c r="AR1494" s="14"/>
      <c r="AS1494" s="18"/>
      <c r="AT1494" s="16">
        <v>0</v>
      </c>
      <c r="AU1494" s="18">
        <f t="shared" si="493"/>
        <v>0</v>
      </c>
      <c r="AV1494" s="15" t="s">
        <v>23</v>
      </c>
      <c r="AX1494" s="14"/>
      <c r="AY1494" s="18"/>
      <c r="AZ1494" s="16">
        <v>0</v>
      </c>
      <c r="BA1494" s="18">
        <f t="shared" si="494"/>
        <v>0</v>
      </c>
      <c r="BB1494" s="15" t="s">
        <v>23</v>
      </c>
      <c r="BD1494" s="14"/>
      <c r="BE1494" s="18"/>
      <c r="BF1494" s="16">
        <v>0</v>
      </c>
      <c r="BG1494" s="18">
        <f t="shared" si="495"/>
        <v>0</v>
      </c>
      <c r="BH1494" s="15" t="s">
        <v>23</v>
      </c>
      <c r="BJ1494" s="86"/>
      <c r="BK1494" s="86"/>
      <c r="BL1494" s="24"/>
      <c r="BM1494" s="24"/>
      <c r="BN1494" s="24"/>
      <c r="BO1494" s="24"/>
      <c r="BP1494" s="24"/>
      <c r="BQ1494" s="126"/>
    </row>
    <row r="1495" spans="1:69" ht="16.8" customHeight="1" thickBot="1" x14ac:dyDescent="0.4">
      <c r="A1495" s="15"/>
      <c r="B1495" s="15"/>
      <c r="C1495" s="15" t="s">
        <v>79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80</v>
      </c>
      <c r="L1495" s="3">
        <f>L1493+L1494</f>
        <v>903399.92999999993</v>
      </c>
      <c r="M1495" s="3">
        <f>M1493+M1494</f>
        <v>778759.84</v>
      </c>
      <c r="N1495" s="16" t="s">
        <v>81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-4569.469999999963</v>
      </c>
      <c r="AA1495" s="15"/>
      <c r="AB1495" s="24"/>
      <c r="AC1495" s="15" t="s">
        <v>23</v>
      </c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6"/>
    </row>
    <row r="1496" spans="1:69" ht="16.8" customHeight="1" thickTop="1" thickBot="1" x14ac:dyDescent="0.4">
      <c r="A1496" s="15"/>
      <c r="B1496" s="15"/>
      <c r="C1496" s="15" t="s">
        <v>82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83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-4569.469999999963</v>
      </c>
      <c r="AA1496" s="15" t="s">
        <v>23</v>
      </c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 t="s">
        <v>23</v>
      </c>
      <c r="AR1496" s="14"/>
      <c r="AS1496" s="18"/>
      <c r="AT1496" s="16">
        <v>0</v>
      </c>
      <c r="AU1496" s="18">
        <f t="shared" si="493"/>
        <v>0</v>
      </c>
      <c r="AV1496" s="15" t="s">
        <v>23</v>
      </c>
      <c r="AX1496" s="14"/>
      <c r="AY1496" s="18"/>
      <c r="AZ1496" s="16">
        <v>0</v>
      </c>
      <c r="BA1496" s="18">
        <f t="shared" si="494"/>
        <v>0</v>
      </c>
      <c r="BB1496" s="15" t="s">
        <v>23</v>
      </c>
      <c r="BD1496" s="14"/>
      <c r="BE1496" s="18"/>
      <c r="BF1496" s="16">
        <v>0</v>
      </c>
      <c r="BG1496" s="18">
        <f t="shared" si="495"/>
        <v>0</v>
      </c>
      <c r="BH1496" s="15" t="s">
        <v>23</v>
      </c>
      <c r="BJ1496" s="86"/>
      <c r="BK1496" s="86"/>
      <c r="BL1496" s="24"/>
      <c r="BM1496" s="24"/>
      <c r="BN1496" s="24"/>
      <c r="BO1496" s="24"/>
      <c r="BP1496" s="24"/>
      <c r="BQ1496" s="126"/>
    </row>
    <row r="1497" spans="1:69" ht="16.8" customHeight="1" thickTop="1" thickBot="1" x14ac:dyDescent="0.4">
      <c r="A1497" s="15"/>
      <c r="B1497" s="15"/>
      <c r="C1497" s="15" t="s">
        <v>84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85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-4569.469999999963</v>
      </c>
      <c r="AA1497" s="15" t="s">
        <v>23</v>
      </c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 t="s">
        <v>23</v>
      </c>
      <c r="AR1497" s="14"/>
      <c r="AS1497" s="18"/>
      <c r="AT1497" s="16">
        <v>0</v>
      </c>
      <c r="AU1497" s="18">
        <f t="shared" si="493"/>
        <v>0</v>
      </c>
      <c r="AV1497" s="15" t="s">
        <v>23</v>
      </c>
      <c r="AX1497" s="14"/>
      <c r="AY1497" s="18"/>
      <c r="AZ1497" s="16">
        <v>0</v>
      </c>
      <c r="BA1497" s="18">
        <f t="shared" si="494"/>
        <v>0</v>
      </c>
      <c r="BB1497" s="15" t="s">
        <v>23</v>
      </c>
      <c r="BD1497" s="14"/>
      <c r="BE1497" s="18"/>
      <c r="BF1497" s="16">
        <v>0</v>
      </c>
      <c r="BG1497" s="18">
        <f t="shared" si="495"/>
        <v>0</v>
      </c>
      <c r="BH1497" s="15" t="s">
        <v>23</v>
      </c>
      <c r="BJ1497" s="86"/>
      <c r="BK1497" s="86"/>
      <c r="BL1497" s="24"/>
      <c r="BM1497" s="24"/>
      <c r="BN1497" s="24"/>
      <c r="BO1497" s="24"/>
      <c r="BP1497" s="24"/>
      <c r="BQ1497" s="126"/>
    </row>
    <row r="1498" spans="1:69" ht="16.8" customHeight="1" thickTop="1" x14ac:dyDescent="0.35">
      <c r="A1498" s="15"/>
      <c r="B1498" s="15"/>
      <c r="C1498" s="15" t="s">
        <v>86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87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-4569.469999999963</v>
      </c>
      <c r="AA1498" s="15" t="s">
        <v>23</v>
      </c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 t="s">
        <v>23</v>
      </c>
      <c r="AR1498" s="14"/>
      <c r="AS1498" s="18"/>
      <c r="AT1498" s="16">
        <v>0</v>
      </c>
      <c r="AU1498" s="18">
        <f t="shared" si="493"/>
        <v>0</v>
      </c>
      <c r="AV1498" s="15" t="s">
        <v>23</v>
      </c>
      <c r="AX1498" s="14"/>
      <c r="AY1498" s="18"/>
      <c r="AZ1498" s="16">
        <v>0</v>
      </c>
      <c r="BA1498" s="18">
        <f t="shared" si="494"/>
        <v>0</v>
      </c>
      <c r="BB1498" s="15" t="s">
        <v>23</v>
      </c>
      <c r="BD1498" s="14"/>
      <c r="BE1498" s="18"/>
      <c r="BF1498" s="16">
        <v>0</v>
      </c>
      <c r="BG1498" s="18">
        <f t="shared" si="495"/>
        <v>0</v>
      </c>
      <c r="BH1498" s="15" t="s">
        <v>23</v>
      </c>
      <c r="BJ1498" s="86"/>
      <c r="BK1498" s="86"/>
      <c r="BL1498" s="24"/>
      <c r="BM1498" s="24"/>
      <c r="BN1498" s="24"/>
      <c r="BO1498" s="24"/>
      <c r="BP1498" s="24"/>
      <c r="BQ1498" s="126"/>
    </row>
    <row r="1499" spans="1:69" ht="16.8" customHeight="1" x14ac:dyDescent="0.35">
      <c r="A1499" s="15"/>
      <c r="B1499" s="15"/>
      <c r="C1499" s="15" t="s">
        <v>88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89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4">(X1499-Y1499)+Z1498</f>
        <v>-4569.469999999963</v>
      </c>
      <c r="AA1499" s="15" t="s">
        <v>23</v>
      </c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 t="s">
        <v>23</v>
      </c>
      <c r="AR1499" s="14"/>
      <c r="AS1499" s="18"/>
      <c r="AT1499" s="16">
        <v>0</v>
      </c>
      <c r="AU1499" s="18">
        <f t="shared" ref="AU1499:AU1530" si="506">(AS1499-AT1499)+AU1498</f>
        <v>0</v>
      </c>
      <c r="AV1499" s="15" t="s">
        <v>23</v>
      </c>
      <c r="AX1499" s="14"/>
      <c r="AY1499" s="18"/>
      <c r="AZ1499" s="16">
        <v>0</v>
      </c>
      <c r="BA1499" s="18">
        <f t="shared" ref="BA1499:BA1530" si="507">(AY1499-AZ1499)+BA1498</f>
        <v>0</v>
      </c>
      <c r="BB1499" s="15" t="s">
        <v>23</v>
      </c>
      <c r="BD1499" s="14"/>
      <c r="BE1499" s="18"/>
      <c r="BF1499" s="16">
        <v>0</v>
      </c>
      <c r="BG1499" s="18">
        <f t="shared" ref="BG1499:BG1530" si="508">(BE1499-BF1499)+BG1498</f>
        <v>0</v>
      </c>
      <c r="BH1499" s="15" t="s">
        <v>23</v>
      </c>
      <c r="BJ1499" s="86"/>
      <c r="BK1499" s="86"/>
      <c r="BL1499" s="24"/>
      <c r="BM1499" s="24"/>
      <c r="BN1499" s="24"/>
      <c r="BO1499" s="24"/>
      <c r="BP1499" s="24"/>
      <c r="BQ1499" s="126"/>
    </row>
    <row r="1500" spans="1:69" ht="16.8" customHeight="1" x14ac:dyDescent="0.35">
      <c r="A1500" s="15"/>
      <c r="B1500" s="15"/>
      <c r="C1500" s="15" t="s">
        <v>90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91</v>
      </c>
      <c r="L1500" s="3">
        <f>T1523+Z1523+AO1523+AU1523</f>
        <v>199328.55000000005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 t="s">
        <v>23</v>
      </c>
      <c r="W1500" s="14"/>
      <c r="X1500" s="18"/>
      <c r="Y1500" s="16">
        <v>0</v>
      </c>
      <c r="Z1500" s="18">
        <f t="shared" si="504"/>
        <v>-4569.469999999963</v>
      </c>
      <c r="AA1500" s="15" t="s">
        <v>23</v>
      </c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 t="s">
        <v>23</v>
      </c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 t="s">
        <v>23</v>
      </c>
      <c r="AR1500" s="14"/>
      <c r="AS1500" s="18"/>
      <c r="AT1500" s="16">
        <v>0</v>
      </c>
      <c r="AU1500" s="18">
        <f t="shared" si="506"/>
        <v>0</v>
      </c>
      <c r="AV1500" s="15" t="s">
        <v>23</v>
      </c>
      <c r="AX1500" s="14"/>
      <c r="AY1500" s="18"/>
      <c r="AZ1500" s="16">
        <v>0</v>
      </c>
      <c r="BA1500" s="18">
        <f t="shared" si="507"/>
        <v>0</v>
      </c>
      <c r="BB1500" s="15" t="s">
        <v>23</v>
      </c>
      <c r="BD1500" s="14"/>
      <c r="BE1500" s="18"/>
      <c r="BF1500" s="16">
        <v>0</v>
      </c>
      <c r="BG1500" s="18">
        <f t="shared" si="508"/>
        <v>0</v>
      </c>
      <c r="BH1500" s="15" t="s">
        <v>23</v>
      </c>
      <c r="BJ1500" s="86"/>
      <c r="BK1500" s="86"/>
      <c r="BL1500" s="24"/>
      <c r="BM1500" s="24"/>
      <c r="BN1500" s="24"/>
      <c r="BO1500" s="24"/>
      <c r="BP1500" s="24"/>
      <c r="BQ1500" s="126"/>
    </row>
    <row r="1501" spans="1:69" ht="16.8" customHeight="1" x14ac:dyDescent="0.35">
      <c r="A1501" s="15"/>
      <c r="B1501" s="15"/>
      <c r="C1501" s="15" t="s">
        <v>92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93</v>
      </c>
      <c r="L1501" s="3"/>
      <c r="M1501" s="46" t="s">
        <v>94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-4569.469999999963</v>
      </c>
      <c r="AA1501" s="15" t="s">
        <v>23</v>
      </c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 t="s">
        <v>23</v>
      </c>
      <c r="AR1501" s="14"/>
      <c r="AS1501" s="18"/>
      <c r="AT1501" s="16">
        <v>0</v>
      </c>
      <c r="AU1501" s="18">
        <f t="shared" si="506"/>
        <v>0</v>
      </c>
      <c r="AV1501" s="15" t="s">
        <v>23</v>
      </c>
      <c r="AX1501" s="14"/>
      <c r="AY1501" s="18"/>
      <c r="AZ1501" s="16">
        <v>0</v>
      </c>
      <c r="BA1501" s="18">
        <f t="shared" si="507"/>
        <v>0</v>
      </c>
      <c r="BB1501" s="15" t="s">
        <v>23</v>
      </c>
      <c r="BD1501" s="14"/>
      <c r="BE1501" s="18"/>
      <c r="BF1501" s="16">
        <v>0</v>
      </c>
      <c r="BG1501" s="18">
        <f t="shared" si="508"/>
        <v>0</v>
      </c>
      <c r="BH1501" s="15" t="s">
        <v>23</v>
      </c>
      <c r="BJ1501" s="86"/>
      <c r="BK1501" s="86"/>
      <c r="BL1501" s="24"/>
      <c r="BM1501" s="24"/>
      <c r="BN1501" s="24"/>
      <c r="BO1501" s="24"/>
      <c r="BP1501" s="24"/>
      <c r="BQ1501" s="126"/>
    </row>
    <row r="1502" spans="1:69" ht="16.8" customHeight="1" x14ac:dyDescent="0.35">
      <c r="A1502" s="15"/>
      <c r="B1502" s="15"/>
      <c r="C1502" s="15" t="s">
        <v>95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96</v>
      </c>
      <c r="L1502" s="50">
        <v>114.5</v>
      </c>
      <c r="M1502" s="16" t="s">
        <v>27</v>
      </c>
      <c r="N1502" s="16" t="s">
        <v>28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-4569.469999999963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6"/>
    </row>
    <row r="1503" spans="1:69" ht="16.8" customHeight="1" x14ac:dyDescent="0.35">
      <c r="A1503" s="15"/>
      <c r="B1503" s="15"/>
      <c r="C1503" s="15" t="s">
        <v>97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382</v>
      </c>
      <c r="L1503" s="73">
        <v>193</v>
      </c>
      <c r="M1503" s="16" t="s">
        <v>412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-4569.469999999963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6"/>
    </row>
    <row r="1504" spans="1:69" ht="16.8" customHeight="1" x14ac:dyDescent="0.35">
      <c r="A1504" s="15"/>
      <c r="B1504" s="15"/>
      <c r="C1504" s="15" t="s">
        <v>100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375</v>
      </c>
      <c r="L1504" s="50">
        <v>337</v>
      </c>
      <c r="M1504" s="30" t="s">
        <v>422</v>
      </c>
      <c r="N1504">
        <v>0.5</v>
      </c>
      <c r="O1504" s="16"/>
      <c r="P1504" s="18" t="s">
        <v>23</v>
      </c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-4569.469999999963</v>
      </c>
      <c r="AA1504" s="15" t="s">
        <v>23</v>
      </c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 t="s">
        <v>23</v>
      </c>
      <c r="AR1504" s="14"/>
      <c r="AS1504" s="18"/>
      <c r="AT1504" s="16">
        <v>0</v>
      </c>
      <c r="AU1504" s="18">
        <f t="shared" si="506"/>
        <v>0</v>
      </c>
      <c r="AV1504" s="15" t="s">
        <v>23</v>
      </c>
      <c r="AX1504" s="14"/>
      <c r="AY1504" s="18"/>
      <c r="AZ1504" s="16">
        <v>0</v>
      </c>
      <c r="BA1504" s="18">
        <f t="shared" si="507"/>
        <v>0</v>
      </c>
      <c r="BB1504" s="15" t="s">
        <v>23</v>
      </c>
      <c r="BD1504" s="14"/>
      <c r="BE1504" s="18"/>
      <c r="BF1504" s="16">
        <v>0</v>
      </c>
      <c r="BG1504" s="18">
        <f t="shared" si="508"/>
        <v>0</v>
      </c>
      <c r="BH1504" s="15" t="s">
        <v>23</v>
      </c>
      <c r="BJ1504" s="86"/>
      <c r="BK1504" s="86"/>
      <c r="BL1504" s="24"/>
      <c r="BM1504" s="24"/>
      <c r="BN1504" s="24"/>
      <c r="BO1504" s="24"/>
      <c r="BP1504" s="24"/>
      <c r="BQ1504" s="126"/>
    </row>
    <row r="1505" spans="1:69" ht="16.8" customHeight="1" x14ac:dyDescent="0.35">
      <c r="A1505" s="15"/>
      <c r="B1505" s="15"/>
      <c r="C1505" s="64" t="s">
        <v>157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356</v>
      </c>
      <c r="L1505" s="16">
        <v>1045</v>
      </c>
      <c r="M1505" s="30" t="s">
        <v>404</v>
      </c>
      <c r="N1505">
        <v>0.5</v>
      </c>
      <c r="O1505" s="16" t="s">
        <v>23</v>
      </c>
      <c r="P1505" s="18" t="s">
        <v>23</v>
      </c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-4569.469999999963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6"/>
    </row>
    <row r="1506" spans="1:69" ht="16.8" customHeight="1" x14ac:dyDescent="0.35">
      <c r="A1506" s="15"/>
      <c r="B1506" s="15"/>
      <c r="C1506" s="15" t="s">
        <v>104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383</v>
      </c>
      <c r="L1506" s="30">
        <v>294.5</v>
      </c>
      <c r="M1506" s="30" t="s">
        <v>425</v>
      </c>
      <c r="N1506">
        <v>102</v>
      </c>
      <c r="O1506" s="16" t="s">
        <v>23</v>
      </c>
      <c r="P1506" s="18" t="s">
        <v>23</v>
      </c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195</v>
      </c>
      <c r="X1506" s="18">
        <v>0</v>
      </c>
      <c r="Y1506" s="16"/>
      <c r="Z1506" s="18">
        <f t="shared" si="504"/>
        <v>-4569.469999999963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6"/>
    </row>
    <row r="1507" spans="1:69" ht="16.8" customHeight="1" x14ac:dyDescent="0.35">
      <c r="A1507" s="15"/>
      <c r="B1507" s="15"/>
      <c r="C1507" s="47" t="s">
        <v>158</v>
      </c>
      <c r="D1507" s="16"/>
      <c r="E1507" s="16"/>
      <c r="F1507" s="1">
        <v>0</v>
      </c>
      <c r="G1507" s="16">
        <v>0</v>
      </c>
      <c r="H1507" s="16"/>
      <c r="I1507" s="4" t="s">
        <v>23</v>
      </c>
      <c r="J1507" s="14"/>
      <c r="K1507" s="148" t="s">
        <v>396</v>
      </c>
      <c r="L1507" s="67">
        <v>936</v>
      </c>
      <c r="M1507" s="16" t="s">
        <v>426</v>
      </c>
      <c r="N1507" s="16">
        <v>1</v>
      </c>
      <c r="O1507" s="16" t="s">
        <v>23</v>
      </c>
      <c r="P1507" s="18" t="s">
        <v>23</v>
      </c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-4569.469999999963</v>
      </c>
      <c r="AA1507" s="15" t="s">
        <v>23</v>
      </c>
      <c r="AB1507" s="24"/>
      <c r="AC1507" s="64" t="s">
        <v>159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 t="s">
        <v>23</v>
      </c>
      <c r="AR1507" s="14"/>
      <c r="AS1507" s="18"/>
      <c r="AT1507" s="16">
        <v>0</v>
      </c>
      <c r="AU1507" s="18">
        <f t="shared" si="506"/>
        <v>0</v>
      </c>
      <c r="AV1507" s="15" t="s">
        <v>23</v>
      </c>
      <c r="AX1507" s="14"/>
      <c r="AY1507" s="18"/>
      <c r="AZ1507" s="16">
        <v>0</v>
      </c>
      <c r="BA1507" s="18">
        <f t="shared" si="507"/>
        <v>0</v>
      </c>
      <c r="BB1507" s="15" t="s">
        <v>23</v>
      </c>
      <c r="BD1507" s="14"/>
      <c r="BE1507" s="18"/>
      <c r="BF1507" s="16">
        <v>0</v>
      </c>
      <c r="BG1507" s="18">
        <f t="shared" si="508"/>
        <v>0</v>
      </c>
      <c r="BH1507" s="15" t="s">
        <v>23</v>
      </c>
      <c r="BJ1507" s="86"/>
      <c r="BK1507" s="86"/>
      <c r="BL1507" s="24"/>
      <c r="BM1507" s="24"/>
      <c r="BN1507" s="24"/>
      <c r="BO1507" s="24"/>
      <c r="BP1507" s="24"/>
      <c r="BQ1507" s="126"/>
    </row>
    <row r="1508" spans="1:69" ht="16.8" customHeight="1" x14ac:dyDescent="0.35">
      <c r="A1508" s="15"/>
      <c r="B1508" s="15"/>
      <c r="C1508" s="15" t="s">
        <v>108</v>
      </c>
      <c r="D1508" s="16"/>
      <c r="E1508" s="16"/>
      <c r="F1508" s="16"/>
      <c r="G1508" s="16">
        <v>0</v>
      </c>
      <c r="H1508" s="16"/>
      <c r="I1508" s="4" t="s">
        <v>23</v>
      </c>
      <c r="J1508" s="14"/>
      <c r="K1508" s="30" t="s">
        <v>415</v>
      </c>
      <c r="L1508">
        <v>201.5</v>
      </c>
      <c r="M1508" s="25" t="s">
        <v>23</v>
      </c>
      <c r="N1508" s="83">
        <v>0</v>
      </c>
      <c r="O1508" s="16" t="s">
        <v>23</v>
      </c>
      <c r="P1508" s="18" t="s">
        <v>23</v>
      </c>
      <c r="Q1508" s="14"/>
      <c r="R1508" s="18"/>
      <c r="S1508" s="16">
        <f>G1508</f>
        <v>0</v>
      </c>
      <c r="T1508" s="18">
        <f t="shared" si="503"/>
        <v>80819.95</v>
      </c>
      <c r="U1508" s="15" t="s">
        <v>110</v>
      </c>
      <c r="W1508" s="14"/>
      <c r="X1508" s="18"/>
      <c r="Y1508" s="16">
        <v>0</v>
      </c>
      <c r="Z1508" s="18">
        <f t="shared" si="504"/>
        <v>-4569.469999999963</v>
      </c>
      <c r="AA1508" s="15" t="s">
        <v>23</v>
      </c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 t="s">
        <v>23</v>
      </c>
      <c r="AR1508" s="14"/>
      <c r="AS1508" s="18">
        <v>0</v>
      </c>
      <c r="AT1508" s="16">
        <v>0</v>
      </c>
      <c r="AU1508" s="18">
        <f t="shared" si="506"/>
        <v>0</v>
      </c>
      <c r="AV1508" s="15" t="s">
        <v>23</v>
      </c>
      <c r="AX1508" s="14"/>
      <c r="AY1508" s="18">
        <v>0</v>
      </c>
      <c r="AZ1508" s="16">
        <v>0</v>
      </c>
      <c r="BA1508" s="18">
        <f t="shared" si="507"/>
        <v>0</v>
      </c>
      <c r="BB1508" s="15" t="s">
        <v>23</v>
      </c>
      <c r="BD1508" s="14"/>
      <c r="BE1508" s="18">
        <v>0</v>
      </c>
      <c r="BF1508" s="16">
        <v>0</v>
      </c>
      <c r="BG1508" s="18">
        <f t="shared" si="508"/>
        <v>0</v>
      </c>
      <c r="BH1508" s="15" t="s">
        <v>23</v>
      </c>
      <c r="BJ1508" s="86"/>
      <c r="BK1508" s="86"/>
      <c r="BL1508" s="24"/>
      <c r="BM1508" s="24"/>
      <c r="BN1508" s="24"/>
      <c r="BO1508" s="24"/>
      <c r="BP1508" s="24"/>
      <c r="BQ1508" s="126"/>
    </row>
    <row r="1509" spans="1:69" ht="16.8" customHeight="1" x14ac:dyDescent="0.35">
      <c r="A1509" s="15"/>
      <c r="B1509" s="15"/>
      <c r="C1509" s="15" t="s">
        <v>111</v>
      </c>
      <c r="D1509" s="16"/>
      <c r="E1509" s="16"/>
      <c r="F1509" s="16">
        <v>0</v>
      </c>
      <c r="G1509" s="16">
        <v>0</v>
      </c>
      <c r="H1509" s="16"/>
      <c r="I1509" s="4" t="s">
        <v>23</v>
      </c>
      <c r="J1509" s="14"/>
      <c r="K1509" s="16" t="s">
        <v>416</v>
      </c>
      <c r="L1509" s="16">
        <v>423.5</v>
      </c>
      <c r="M1509" s="16" t="s">
        <v>23</v>
      </c>
      <c r="N1509" s="67">
        <v>0</v>
      </c>
      <c r="O1509" s="16"/>
      <c r="P1509" s="18" t="s">
        <v>23</v>
      </c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-4569.469999999963</v>
      </c>
      <c r="AA1509" s="15" t="s">
        <v>23</v>
      </c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 t="s">
        <v>23</v>
      </c>
      <c r="AR1509" s="14"/>
      <c r="AS1509" s="18">
        <v>0</v>
      </c>
      <c r="AT1509" s="16">
        <v>0</v>
      </c>
      <c r="AU1509" s="18">
        <f t="shared" si="506"/>
        <v>0</v>
      </c>
      <c r="AV1509" s="15" t="s">
        <v>23</v>
      </c>
      <c r="AX1509" s="14"/>
      <c r="AY1509" s="18">
        <v>0</v>
      </c>
      <c r="AZ1509" s="16">
        <v>0</v>
      </c>
      <c r="BA1509" s="18">
        <f t="shared" si="507"/>
        <v>0</v>
      </c>
      <c r="BB1509" s="15" t="s">
        <v>23</v>
      </c>
      <c r="BD1509" s="14"/>
      <c r="BE1509" s="18">
        <v>0</v>
      </c>
      <c r="BF1509" s="16">
        <v>0</v>
      </c>
      <c r="BG1509" s="18">
        <f t="shared" si="508"/>
        <v>0</v>
      </c>
      <c r="BH1509" s="15" t="s">
        <v>23</v>
      </c>
      <c r="BJ1509" s="86"/>
      <c r="BK1509" s="86"/>
      <c r="BL1509" s="24"/>
      <c r="BM1509" s="24"/>
      <c r="BN1509" s="24"/>
      <c r="BO1509" s="24"/>
      <c r="BP1509" s="24"/>
      <c r="BQ1509" s="126"/>
    </row>
    <row r="1510" spans="1:69" ht="16.8" customHeight="1" x14ac:dyDescent="0.35">
      <c r="A1510" s="15"/>
      <c r="B1510" s="15"/>
      <c r="C1510" s="15" t="s">
        <v>113</v>
      </c>
      <c r="D1510" s="16"/>
      <c r="E1510" s="16"/>
      <c r="F1510" s="16">
        <v>0</v>
      </c>
      <c r="G1510" s="16">
        <v>0</v>
      </c>
      <c r="H1510" s="16"/>
      <c r="I1510" s="4" t="s">
        <v>23</v>
      </c>
      <c r="J1510" s="14"/>
      <c r="K1510" s="44" t="s">
        <v>427</v>
      </c>
      <c r="L1510" s="16">
        <v>1605</v>
      </c>
      <c r="M1510" s="16" t="s">
        <v>419</v>
      </c>
      <c r="N1510" s="16">
        <v>357.5</v>
      </c>
      <c r="O1510" s="16"/>
      <c r="P1510" s="18" t="s">
        <v>23</v>
      </c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-4569.469999999963</v>
      </c>
      <c r="AA1510" s="15" t="s">
        <v>23</v>
      </c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 t="s">
        <v>23</v>
      </c>
      <c r="AR1510" s="14"/>
      <c r="AS1510" s="18">
        <v>0</v>
      </c>
      <c r="AT1510" s="16"/>
      <c r="AU1510" s="18">
        <f t="shared" si="506"/>
        <v>0</v>
      </c>
      <c r="AV1510" s="15" t="s">
        <v>23</v>
      </c>
      <c r="AX1510" s="14"/>
      <c r="AY1510" s="18">
        <v>0</v>
      </c>
      <c r="AZ1510" s="16"/>
      <c r="BA1510" s="18">
        <f t="shared" si="507"/>
        <v>0</v>
      </c>
      <c r="BB1510" s="15" t="s">
        <v>23</v>
      </c>
      <c r="BD1510" s="14"/>
      <c r="BE1510" s="18">
        <v>0</v>
      </c>
      <c r="BF1510" s="16"/>
      <c r="BG1510" s="18">
        <f t="shared" si="508"/>
        <v>0</v>
      </c>
      <c r="BH1510" s="15" t="s">
        <v>23</v>
      </c>
      <c r="BJ1510" s="86"/>
      <c r="BK1510" s="86"/>
      <c r="BL1510" s="24"/>
      <c r="BM1510" s="24"/>
      <c r="BN1510" s="24"/>
      <c r="BO1510" s="24"/>
      <c r="BP1510" s="24"/>
      <c r="BQ1510" s="126"/>
    </row>
    <row r="1511" spans="1:69" ht="16.8" customHeight="1" x14ac:dyDescent="0.35">
      <c r="A1511" s="15" t="s">
        <v>23</v>
      </c>
      <c r="B1511" s="15"/>
      <c r="C1511" s="15" t="s">
        <v>428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429</v>
      </c>
      <c r="L1511" s="16">
        <v>1069.5</v>
      </c>
      <c r="M1511" s="16" t="s">
        <v>420</v>
      </c>
      <c r="N1511" s="16">
        <v>511.5</v>
      </c>
      <c r="O1511" s="16"/>
      <c r="P1511" s="18" t="s">
        <v>23</v>
      </c>
      <c r="Q1511" s="14"/>
      <c r="R1511" s="18">
        <v>0</v>
      </c>
      <c r="S1511" s="16">
        <v>0</v>
      </c>
      <c r="T1511" s="18">
        <f t="shared" si="503"/>
        <v>80819.95</v>
      </c>
      <c r="U1511" s="15" t="s">
        <v>23</v>
      </c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-3078.4599999999627</v>
      </c>
      <c r="AA1511" s="15" t="str">
        <f>C1511</f>
        <v>VERS.  GALL. 26/1  636,50+ 392,51+ 31/1 + 462,00 31/1</v>
      </c>
      <c r="AB1511" s="24"/>
      <c r="AC1511" s="15" t="s">
        <v>23</v>
      </c>
      <c r="AD1511" s="25"/>
      <c r="AE1511" s="62" t="s">
        <v>23</v>
      </c>
      <c r="AF1511" s="63" t="s">
        <v>23</v>
      </c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 t="s">
        <v>23</v>
      </c>
      <c r="AR1511" s="14"/>
      <c r="AS1511" s="18">
        <v>0</v>
      </c>
      <c r="AT1511" s="16"/>
      <c r="AU1511" s="18">
        <f t="shared" si="506"/>
        <v>0</v>
      </c>
      <c r="AV1511" s="15" t="s">
        <v>23</v>
      </c>
      <c r="AX1511" s="14"/>
      <c r="AY1511" s="18">
        <v>0</v>
      </c>
      <c r="AZ1511" s="16"/>
      <c r="BA1511" s="18">
        <f t="shared" si="507"/>
        <v>0</v>
      </c>
      <c r="BB1511" s="15" t="s">
        <v>23</v>
      </c>
      <c r="BD1511" s="14"/>
      <c r="BE1511" s="18">
        <v>0</v>
      </c>
      <c r="BF1511" s="16"/>
      <c r="BG1511" s="18">
        <f t="shared" si="508"/>
        <v>0</v>
      </c>
      <c r="BH1511" s="15" t="s">
        <v>23</v>
      </c>
      <c r="BJ1511" s="86"/>
      <c r="BK1511" s="86"/>
      <c r="BL1511" s="24"/>
      <c r="BM1511" s="24"/>
      <c r="BN1511" s="24"/>
      <c r="BO1511" s="24"/>
      <c r="BP1511" s="24"/>
      <c r="BQ1511" s="126"/>
    </row>
    <row r="1512" spans="1:69" ht="16.8" customHeight="1" x14ac:dyDescent="0.35">
      <c r="A1512" s="15"/>
      <c r="B1512" s="15" t="s">
        <v>23</v>
      </c>
      <c r="C1512" s="15" t="s">
        <v>430</v>
      </c>
      <c r="D1512" s="16"/>
      <c r="E1512" s="16"/>
      <c r="F1512" s="16">
        <v>104555.24</v>
      </c>
      <c r="G1512" s="16"/>
      <c r="H1512" s="16">
        <v>0</v>
      </c>
      <c r="I1512" s="4"/>
      <c r="J1512" s="14" t="s">
        <v>23</v>
      </c>
      <c r="K1512" s="16" t="s">
        <v>431</v>
      </c>
      <c r="L1512" s="16">
        <v>236.02</v>
      </c>
      <c r="M1512" s="16" t="s">
        <v>432</v>
      </c>
      <c r="N1512" s="16">
        <v>75</v>
      </c>
      <c r="O1512" s="16"/>
      <c r="P1512" s="18" t="s">
        <v>23</v>
      </c>
      <c r="Q1512" s="14"/>
      <c r="R1512" s="18">
        <v>0</v>
      </c>
      <c r="S1512" s="16">
        <v>0</v>
      </c>
      <c r="T1512" s="18">
        <f t="shared" si="503"/>
        <v>80819.95</v>
      </c>
      <c r="U1512" s="15" t="s">
        <v>23</v>
      </c>
      <c r="W1512" s="14"/>
      <c r="X1512" s="18">
        <f t="shared" si="509"/>
        <v>104555.24</v>
      </c>
      <c r="Y1512" s="16"/>
      <c r="Z1512" s="18">
        <f t="shared" si="504"/>
        <v>101476.78000000004</v>
      </c>
      <c r="AA1512" s="15" t="s">
        <v>23</v>
      </c>
      <c r="AB1512" s="24"/>
      <c r="AC1512" s="15" t="s">
        <v>23</v>
      </c>
      <c r="AD1512" s="25"/>
      <c r="AE1512" s="62" t="s">
        <v>23</v>
      </c>
      <c r="AF1512" s="63" t="s">
        <v>23</v>
      </c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 t="s">
        <v>23</v>
      </c>
      <c r="AR1512" s="14"/>
      <c r="AS1512" s="18">
        <v>0</v>
      </c>
      <c r="AT1512" s="16"/>
      <c r="AU1512" s="18">
        <f t="shared" si="506"/>
        <v>0</v>
      </c>
      <c r="AV1512" s="15" t="s">
        <v>23</v>
      </c>
      <c r="AX1512" s="14"/>
      <c r="AY1512" s="18">
        <v>0</v>
      </c>
      <c r="AZ1512" s="16"/>
      <c r="BA1512" s="18">
        <f t="shared" si="507"/>
        <v>0</v>
      </c>
      <c r="BB1512" s="15" t="s">
        <v>23</v>
      </c>
      <c r="BD1512" s="14"/>
      <c r="BE1512" s="18">
        <v>0</v>
      </c>
      <c r="BF1512" s="16"/>
      <c r="BG1512" s="18">
        <f t="shared" si="508"/>
        <v>0</v>
      </c>
      <c r="BH1512" s="15" t="s">
        <v>23</v>
      </c>
      <c r="BJ1512" s="86"/>
      <c r="BK1512" s="86"/>
      <c r="BL1512" s="24"/>
      <c r="BM1512" s="24"/>
      <c r="BN1512" s="24"/>
      <c r="BO1512" s="24"/>
      <c r="BP1512" s="24"/>
      <c r="BQ1512" s="126"/>
    </row>
    <row r="1513" spans="1:69" ht="16.8" customHeight="1" x14ac:dyDescent="0.35">
      <c r="A1513" s="15" t="s">
        <v>23</v>
      </c>
      <c r="B1513" s="15"/>
      <c r="C1513" s="15" t="s">
        <v>433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434</v>
      </c>
      <c r="L1513" s="67">
        <v>0.02</v>
      </c>
      <c r="M1513" s="44" t="s">
        <v>23</v>
      </c>
      <c r="N1513" s="16">
        <v>0</v>
      </c>
      <c r="O1513" s="16"/>
      <c r="P1513" s="18" t="s">
        <v>23</v>
      </c>
      <c r="Q1513" s="14"/>
      <c r="R1513" s="18">
        <v>0</v>
      </c>
      <c r="S1513" s="16">
        <v>0</v>
      </c>
      <c r="T1513" s="18">
        <f t="shared" si="503"/>
        <v>80819.95</v>
      </c>
      <c r="U1513" s="15" t="s">
        <v>23</v>
      </c>
      <c r="W1513" s="14"/>
      <c r="X1513" s="18">
        <f t="shared" si="509"/>
        <v>0</v>
      </c>
      <c r="Y1513" s="16"/>
      <c r="Z1513" s="18">
        <f t="shared" si="504"/>
        <v>101476.78000000004</v>
      </c>
      <c r="AA1513" s="15" t="s">
        <v>23</v>
      </c>
      <c r="AB1513" s="24"/>
      <c r="AC1513" s="15" t="s">
        <v>23</v>
      </c>
      <c r="AD1513" s="25"/>
      <c r="AE1513" s="62" t="s">
        <v>23</v>
      </c>
      <c r="AF1513" s="63" t="s">
        <v>23</v>
      </c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 t="s">
        <v>23</v>
      </c>
      <c r="AR1513" s="14"/>
      <c r="AS1513" s="18">
        <v>0</v>
      </c>
      <c r="AT1513" s="16"/>
      <c r="AU1513" s="18">
        <f t="shared" si="506"/>
        <v>0</v>
      </c>
      <c r="AV1513" s="15" t="s">
        <v>23</v>
      </c>
      <c r="AX1513" s="14"/>
      <c r="AY1513" s="18">
        <v>0</v>
      </c>
      <c r="AZ1513" s="16"/>
      <c r="BA1513" s="18">
        <f t="shared" si="507"/>
        <v>0</v>
      </c>
      <c r="BB1513" s="15" t="s">
        <v>23</v>
      </c>
      <c r="BD1513" s="14"/>
      <c r="BE1513" s="18">
        <v>0</v>
      </c>
      <c r="BF1513" s="16"/>
      <c r="BG1513" s="18">
        <f t="shared" si="508"/>
        <v>0</v>
      </c>
      <c r="BH1513" s="15" t="s">
        <v>23</v>
      </c>
      <c r="BJ1513" s="86"/>
      <c r="BK1513" s="86"/>
      <c r="BL1513" s="24"/>
      <c r="BM1513" s="24"/>
      <c r="BN1513" s="24"/>
      <c r="BO1513" s="24"/>
      <c r="BP1513" s="24"/>
      <c r="BQ1513" s="126"/>
    </row>
    <row r="1514" spans="1:69" ht="16.8" customHeight="1" x14ac:dyDescent="0.35">
      <c r="A1514" s="15"/>
      <c r="B1514" s="15"/>
      <c r="C1514" s="15" t="s">
        <v>435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69</v>
      </c>
      <c r="L1514" s="51">
        <f>AI1523</f>
        <v>0</v>
      </c>
      <c r="M1514" s="16" t="s">
        <v>23</v>
      </c>
      <c r="N1514" s="16">
        <v>0</v>
      </c>
      <c r="O1514" s="16"/>
      <c r="P1514" s="18" t="s">
        <v>23</v>
      </c>
      <c r="Q1514" s="14"/>
      <c r="R1514" s="18">
        <v>0</v>
      </c>
      <c r="S1514" s="16">
        <v>0</v>
      </c>
      <c r="T1514" s="18">
        <f t="shared" si="503"/>
        <v>80819.95</v>
      </c>
      <c r="U1514" s="15" t="s">
        <v>23</v>
      </c>
      <c r="W1514" s="14"/>
      <c r="X1514" s="18">
        <f t="shared" si="509"/>
        <v>900</v>
      </c>
      <c r="Y1514" s="16">
        <v>0</v>
      </c>
      <c r="Z1514" s="18">
        <f t="shared" si="504"/>
        <v>102376.78000000004</v>
      </c>
      <c r="AA1514" s="15" t="str">
        <f>C1514</f>
        <v>AGOS 1/2</v>
      </c>
      <c r="AB1514" s="24"/>
      <c r="AC1514" s="15" t="s">
        <v>23</v>
      </c>
      <c r="AD1514" s="25"/>
      <c r="AE1514" s="62" t="s">
        <v>23</v>
      </c>
      <c r="AF1514" s="63" t="s">
        <v>23</v>
      </c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 t="s">
        <v>23</v>
      </c>
      <c r="AR1514" s="14"/>
      <c r="AS1514" s="18">
        <v>0</v>
      </c>
      <c r="AT1514" s="16"/>
      <c r="AU1514" s="18">
        <f t="shared" si="506"/>
        <v>0</v>
      </c>
      <c r="AV1514" s="15" t="s">
        <v>23</v>
      </c>
      <c r="AX1514" s="14"/>
      <c r="AY1514" s="18">
        <v>0</v>
      </c>
      <c r="AZ1514" s="16"/>
      <c r="BA1514" s="18">
        <f t="shared" si="507"/>
        <v>0</v>
      </c>
      <c r="BB1514" s="15" t="s">
        <v>23</v>
      </c>
      <c r="BD1514" s="14"/>
      <c r="BE1514" s="18">
        <v>0</v>
      </c>
      <c r="BF1514" s="16"/>
      <c r="BG1514" s="18">
        <f t="shared" si="508"/>
        <v>0</v>
      </c>
      <c r="BH1514" s="15" t="s">
        <v>23</v>
      </c>
      <c r="BJ1514" s="86"/>
      <c r="BK1514" s="86"/>
      <c r="BL1514" s="24"/>
      <c r="BM1514" s="24"/>
      <c r="BN1514" s="24"/>
      <c r="BO1514" s="24"/>
      <c r="BP1514" s="24"/>
      <c r="BQ1514" s="126"/>
    </row>
    <row r="1515" spans="1:69" ht="16.8" customHeight="1" x14ac:dyDescent="0.35">
      <c r="A1515" s="15"/>
      <c r="B1515" s="15"/>
      <c r="C1515" s="68" t="s">
        <v>436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119</v>
      </c>
      <c r="L1515" s="16">
        <f>SUM(L1502:L1514)</f>
        <v>6455.5400000000009</v>
      </c>
      <c r="M1515" s="16" t="s">
        <v>23</v>
      </c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 t="s">
        <v>23</v>
      </c>
      <c r="W1515" s="14"/>
      <c r="X1515" s="18">
        <f t="shared" si="509"/>
        <v>1277.45</v>
      </c>
      <c r="Y1515" s="16"/>
      <c r="Z1515" s="18">
        <f t="shared" si="504"/>
        <v>103654.23000000004</v>
      </c>
      <c r="AA1515" s="15" t="str">
        <f>C1515</f>
        <v>INCASSO II RATA F.LLI BESOZZI</v>
      </c>
      <c r="AB1515" s="24"/>
      <c r="AC1515" s="15" t="s">
        <v>23</v>
      </c>
      <c r="AD1515" s="25"/>
      <c r="AE1515" s="62" t="s">
        <v>23</v>
      </c>
      <c r="AF1515" s="63" t="s">
        <v>23</v>
      </c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 t="s">
        <v>23</v>
      </c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 t="s">
        <v>23</v>
      </c>
      <c r="BD1515" s="14"/>
      <c r="BE1515" s="18">
        <v>0</v>
      </c>
      <c r="BF1515" s="16"/>
      <c r="BG1515" s="18">
        <f t="shared" si="508"/>
        <v>0</v>
      </c>
      <c r="BH1515" s="15" t="s">
        <v>23</v>
      </c>
      <c r="BJ1515" s="86"/>
      <c r="BK1515" s="86"/>
      <c r="BL1515" s="24"/>
      <c r="BM1515" s="24"/>
      <c r="BN1515" s="24"/>
      <c r="BO1515" s="24"/>
      <c r="BP1515" s="24"/>
      <c r="BQ1515" s="126"/>
    </row>
    <row r="1516" spans="1:69" ht="16.8" customHeight="1" x14ac:dyDescent="0.35">
      <c r="A1516" s="15"/>
      <c r="B1516" s="15"/>
      <c r="C1516" s="15" t="s">
        <v>178</v>
      </c>
      <c r="D1516" s="16"/>
      <c r="E1516" s="16"/>
      <c r="F1516" s="16">
        <f>'BONIFICI GENERALI '!B1194+'BONIFICI CATTOLICA'!B1194+'BONIFICI TUTELA'!B726</f>
        <v>14854.369999999999</v>
      </c>
      <c r="G1516" s="85">
        <f>F1506</f>
        <v>0</v>
      </c>
      <c r="H1516" s="16"/>
      <c r="I1516" s="4"/>
      <c r="J1516" s="14"/>
      <c r="K1516" s="17" t="s">
        <v>94</v>
      </c>
      <c r="L1516" s="16">
        <f>SUM(N1503:N1516)</f>
        <v>1099</v>
      </c>
      <c r="M1516" s="44" t="s">
        <v>23</v>
      </c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 t="s">
        <v>23</v>
      </c>
      <c r="W1516" s="14"/>
      <c r="X1516" s="18">
        <f t="shared" si="509"/>
        <v>14854.369999999999</v>
      </c>
      <c r="Y1516" s="16">
        <f>G1516</f>
        <v>0</v>
      </c>
      <c r="Z1516" s="18">
        <f t="shared" si="504"/>
        <v>118508.60000000003</v>
      </c>
      <c r="AA1516" s="15" t="str">
        <f>C1516</f>
        <v>BONIFICI</v>
      </c>
      <c r="AB1516" s="24"/>
      <c r="AC1516" s="15" t="s">
        <v>23</v>
      </c>
      <c r="AD1516" s="25"/>
      <c r="AE1516" s="62" t="s">
        <v>23</v>
      </c>
      <c r="AF1516" s="63" t="s">
        <v>23</v>
      </c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 t="s">
        <v>23</v>
      </c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 t="s">
        <v>23</v>
      </c>
      <c r="BD1516" s="14"/>
      <c r="BE1516" s="18">
        <v>0</v>
      </c>
      <c r="BF1516" s="16"/>
      <c r="BG1516" s="18">
        <f t="shared" si="508"/>
        <v>0</v>
      </c>
      <c r="BH1516" s="15" t="s">
        <v>23</v>
      </c>
      <c r="BJ1516" s="86"/>
      <c r="BK1516" s="86"/>
      <c r="BL1516" s="24"/>
      <c r="BM1516" s="24"/>
      <c r="BN1516" s="24"/>
      <c r="BO1516" s="24"/>
      <c r="BP1516" s="24"/>
      <c r="BQ1516" s="126"/>
    </row>
    <row r="1517" spans="1:69" ht="16.8" customHeight="1" x14ac:dyDescent="0.35">
      <c r="A1517" s="15"/>
      <c r="B1517" s="15"/>
      <c r="C1517" s="47" t="s">
        <v>120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 t="s">
        <v>23</v>
      </c>
      <c r="N1517" s="3" t="s">
        <v>23</v>
      </c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118508.60000000003</v>
      </c>
      <c r="AA1517" s="15" t="str">
        <f>C1517</f>
        <v>PREL .PROVVIGIONI MATURATE</v>
      </c>
      <c r="AB1517" s="24"/>
      <c r="AC1517" s="15" t="s">
        <v>166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 t="s">
        <v>23</v>
      </c>
      <c r="AR1517" s="14"/>
      <c r="AS1517" s="18"/>
      <c r="AT1517" s="25">
        <v>0</v>
      </c>
      <c r="AU1517" s="18">
        <f t="shared" si="506"/>
        <v>0</v>
      </c>
      <c r="AV1517" s="15" t="s">
        <v>23</v>
      </c>
      <c r="AX1517" s="14"/>
      <c r="AY1517" s="18"/>
      <c r="AZ1517" s="25">
        <v>0</v>
      </c>
      <c r="BA1517" s="18">
        <f t="shared" si="507"/>
        <v>0</v>
      </c>
      <c r="BB1517" s="15" t="s">
        <v>23</v>
      </c>
      <c r="BD1517" s="14"/>
      <c r="BE1517" s="18"/>
      <c r="BF1517" s="25">
        <v>0</v>
      </c>
      <c r="BG1517" s="18">
        <f t="shared" si="508"/>
        <v>0</v>
      </c>
      <c r="BH1517" s="15" t="s">
        <v>23</v>
      </c>
      <c r="BJ1517" s="86"/>
      <c r="BK1517" s="86"/>
      <c r="BL1517" s="24"/>
      <c r="BM1517" s="24"/>
      <c r="BN1517" s="24"/>
      <c r="BO1517" s="24"/>
      <c r="BP1517" s="24"/>
      <c r="BQ1517" s="126"/>
    </row>
    <row r="1518" spans="1:69" ht="16.8" customHeight="1" x14ac:dyDescent="0.35">
      <c r="A1518" s="15"/>
      <c r="B1518" s="15"/>
      <c r="C1518" s="15" t="s">
        <v>121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 t="s">
        <v>23</v>
      </c>
      <c r="N1518" s="16" t="s">
        <v>23</v>
      </c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118508.60000000003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6"/>
    </row>
    <row r="1519" spans="1:69" ht="16.8" customHeight="1" x14ac:dyDescent="0.35">
      <c r="A1519" s="15" t="s">
        <v>23</v>
      </c>
      <c r="B1519" s="15"/>
      <c r="C1519" s="15" t="s">
        <v>122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118508.60000000003</v>
      </c>
      <c r="AA1519" s="15" t="s">
        <v>23</v>
      </c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 t="s">
        <v>23</v>
      </c>
      <c r="AR1519" s="14"/>
      <c r="AS1519" s="18"/>
      <c r="AT1519" s="16">
        <v>0</v>
      </c>
      <c r="AU1519" s="18">
        <f t="shared" si="506"/>
        <v>0</v>
      </c>
      <c r="AV1519" s="15" t="s">
        <v>23</v>
      </c>
      <c r="AX1519" s="14"/>
      <c r="AY1519" s="18"/>
      <c r="AZ1519" s="16">
        <v>0</v>
      </c>
      <c r="BA1519" s="18">
        <f t="shared" si="507"/>
        <v>0</v>
      </c>
      <c r="BB1519" s="15" t="s">
        <v>23</v>
      </c>
      <c r="BD1519" s="14"/>
      <c r="BE1519" s="18"/>
      <c r="BF1519" s="16">
        <v>0</v>
      </c>
      <c r="BG1519" s="18">
        <f t="shared" si="508"/>
        <v>0</v>
      </c>
      <c r="BH1519" s="15" t="s">
        <v>23</v>
      </c>
      <c r="BJ1519" s="86"/>
      <c r="BK1519" s="86"/>
      <c r="BL1519" s="24"/>
      <c r="BM1519" s="24"/>
      <c r="BN1519" s="24"/>
      <c r="BO1519" s="24"/>
      <c r="BP1519" s="24"/>
      <c r="BQ1519" s="126"/>
    </row>
    <row r="1520" spans="1:69" ht="16.8" customHeight="1" x14ac:dyDescent="0.35">
      <c r="A1520" s="15"/>
      <c r="B1520" s="15"/>
      <c r="C1520" s="15" t="s">
        <v>23</v>
      </c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123</v>
      </c>
      <c r="L1520" s="3">
        <f>SUM(L1500:L1514)+N1499+L1516+L1517</f>
        <v>214169.81000000003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 t="s">
        <v>23</v>
      </c>
      <c r="W1520" s="14"/>
      <c r="X1520" s="18">
        <v>0</v>
      </c>
      <c r="Y1520" s="16">
        <v>0</v>
      </c>
      <c r="Z1520" s="18">
        <f t="shared" si="504"/>
        <v>118508.60000000003</v>
      </c>
      <c r="AA1520" s="15" t="s">
        <v>23</v>
      </c>
      <c r="AB1520" s="24"/>
      <c r="AC1520" s="15" t="str">
        <f>C1520</f>
        <v/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119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 t="s">
        <v>23</v>
      </c>
      <c r="AR1520" s="14"/>
      <c r="AS1520" s="18"/>
      <c r="AT1520" s="16">
        <v>0</v>
      </c>
      <c r="AU1520" s="18">
        <f t="shared" si="506"/>
        <v>0</v>
      </c>
      <c r="AV1520" s="16" t="s">
        <v>23</v>
      </c>
      <c r="AX1520" s="14"/>
      <c r="AY1520" s="18"/>
      <c r="AZ1520" s="16">
        <v>0</v>
      </c>
      <c r="BA1520" s="18">
        <f t="shared" si="507"/>
        <v>0</v>
      </c>
      <c r="BB1520" s="15" t="s">
        <v>23</v>
      </c>
      <c r="BD1520" s="14"/>
      <c r="BE1520" s="18"/>
      <c r="BF1520" s="16">
        <v>0</v>
      </c>
      <c r="BG1520" s="18">
        <f t="shared" si="508"/>
        <v>0</v>
      </c>
      <c r="BH1520" s="15" t="s">
        <v>23</v>
      </c>
      <c r="BJ1520" s="86"/>
      <c r="BK1520" s="86"/>
      <c r="BL1520" s="24"/>
      <c r="BM1520" s="24"/>
      <c r="BN1520" s="24"/>
      <c r="BO1520" s="24"/>
      <c r="BP1520" s="24"/>
      <c r="BQ1520" s="126"/>
    </row>
    <row r="1521" spans="1:69" ht="16.8" customHeight="1" x14ac:dyDescent="0.35">
      <c r="A1521" s="15"/>
      <c r="B1521" s="15"/>
      <c r="C1521" s="64" t="s">
        <v>23</v>
      </c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 t="s">
        <v>23</v>
      </c>
      <c r="K1521" s="6" t="s">
        <v>124</v>
      </c>
      <c r="L1521" s="3">
        <f>L1520-M1520</f>
        <v>124113.12000000005</v>
      </c>
      <c r="M1521" s="16"/>
      <c r="N1521" s="16"/>
      <c r="O1521" s="16" t="s">
        <v>23</v>
      </c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118508.60000000003</v>
      </c>
      <c r="AA1521" s="15" t="str">
        <f>C1521</f>
        <v/>
      </c>
      <c r="AB1521" s="24"/>
      <c r="AC1521" s="71" t="s">
        <v>199</v>
      </c>
      <c r="AD1521" s="65"/>
      <c r="AE1521" s="65">
        <v>0</v>
      </c>
      <c r="AF1521" s="63">
        <f>SUM(AF1473:AF1520)</f>
        <v>57401.06</v>
      </c>
      <c r="AG1521" s="25"/>
      <c r="AH1521" s="24" t="s">
        <v>125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 t="s">
        <v>23</v>
      </c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6"/>
    </row>
    <row r="1522" spans="1:69" ht="16.8" customHeight="1" x14ac:dyDescent="0.35">
      <c r="A1522" s="15"/>
      <c r="B1522" s="15"/>
      <c r="C1522" s="64" t="s">
        <v>23</v>
      </c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36</v>
      </c>
      <c r="L1522" s="55">
        <f>D1523+E1523+A1523+B1523+B1470</f>
        <v>124113.12</v>
      </c>
      <c r="M1522" s="16"/>
      <c r="N1522" s="16"/>
      <c r="O1522" s="56" t="s">
        <v>23</v>
      </c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118508.60000000003</v>
      </c>
      <c r="AA1522" s="15" t="str">
        <f>C1522</f>
        <v/>
      </c>
      <c r="AB1522" s="24"/>
      <c r="AC1522" s="71" t="s">
        <v>170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6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127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128</v>
      </c>
      <c r="L1523" s="3">
        <f>L1521-L1522</f>
        <v>0</v>
      </c>
      <c r="M1523" s="27" t="s">
        <v>171</v>
      </c>
      <c r="N1523" s="27">
        <f>O1523-L1522</f>
        <v>1549.9500000000407</v>
      </c>
      <c r="O1523" s="44">
        <f>Z1523+AU1523+N1499+SUM(L1502:L1513)+SUM(N1503:N1513)+L1517-D1469-D1472-D1468+E1470</f>
        <v>125663.07000000004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118508.60000000003</v>
      </c>
      <c r="AA1523" s="57"/>
      <c r="AB1523" s="60"/>
      <c r="AC1523" s="60" t="s">
        <v>129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172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200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4" spans="1:69" ht="16.8" customHeight="1" x14ac:dyDescent="0.25">
      <c r="C1524" s="7" t="s">
        <v>23</v>
      </c>
    </row>
    <row r="1526" spans="1:69" ht="16.8" customHeight="1" x14ac:dyDescent="0.35">
      <c r="A1526" s="2"/>
      <c r="B1526" s="2" t="s">
        <v>23</v>
      </c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4" t="s">
        <v>25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V1526" s="7" t="s">
        <v>23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130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173</v>
      </c>
      <c r="BK1526" s="21" t="s">
        <v>0</v>
      </c>
      <c r="BL1526" s="8" t="s">
        <v>35</v>
      </c>
      <c r="BM1526" s="8" t="s">
        <v>0</v>
      </c>
      <c r="BN1526" s="8" t="s">
        <v>41</v>
      </c>
      <c r="BO1526" s="8" t="s">
        <v>174</v>
      </c>
      <c r="BP1526" s="8" t="s">
        <v>0</v>
      </c>
      <c r="BQ1526" s="9" t="s">
        <v>175</v>
      </c>
    </row>
    <row r="1527" spans="1:69" ht="16.8" customHeight="1" x14ac:dyDescent="0.35">
      <c r="A1527" s="14">
        <v>45327</v>
      </c>
      <c r="B1527" s="15" t="s">
        <v>176</v>
      </c>
      <c r="C1527" s="15" t="s">
        <v>177</v>
      </c>
      <c r="D1527" s="16">
        <v>2713</v>
      </c>
      <c r="E1527" s="16">
        <v>0</v>
      </c>
      <c r="F1527" s="16"/>
      <c r="G1527" s="16"/>
      <c r="H1527" s="105"/>
      <c r="I1527" s="4"/>
      <c r="J1527" s="14">
        <f>A1527</f>
        <v>45327</v>
      </c>
      <c r="K1527" s="17" t="s">
        <v>25</v>
      </c>
      <c r="L1527" s="16">
        <f>D1530+D1533+D1531+D1534</f>
        <v>5216.55</v>
      </c>
      <c r="M1527" s="16"/>
      <c r="N1527" s="82">
        <f>L1527+L1528-M1528</f>
        <v>5216.55</v>
      </c>
      <c r="O1527" s="80" t="e">
        <f>D1530+D1533+D1531-E1531-E1530+O1466</f>
        <v>#VALUE!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118508.60000000003</v>
      </c>
      <c r="AA1527" s="15"/>
      <c r="AB1527" s="19">
        <f>A1527</f>
        <v>45327</v>
      </c>
      <c r="AC1527" s="12" t="s">
        <v>26</v>
      </c>
      <c r="AD1527" s="11">
        <f>N1527</f>
        <v>5216.55</v>
      </c>
      <c r="AE1527" s="11"/>
      <c r="AF1527" s="20"/>
      <c r="AG1527" s="20"/>
      <c r="AH1527" s="21" t="s">
        <v>27</v>
      </c>
      <c r="AI1527" s="22" t="s">
        <v>28</v>
      </c>
      <c r="AJ1527" s="23" t="s">
        <v>29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178</v>
      </c>
      <c r="BM1527" s="88">
        <f>BK1527</f>
        <v>45327</v>
      </c>
      <c r="BN1527" s="24" t="s">
        <v>178</v>
      </c>
      <c r="BO1527" s="24"/>
      <c r="BP1527" s="88">
        <f>BK1527</f>
        <v>45327</v>
      </c>
      <c r="BQ1527" s="126"/>
    </row>
    <row r="1528" spans="1:69" ht="16.8" customHeight="1" x14ac:dyDescent="0.35">
      <c r="A1528" s="15"/>
      <c r="B1528" s="15"/>
      <c r="C1528" s="15" t="s">
        <v>179</v>
      </c>
      <c r="D1528" s="16">
        <v>0</v>
      </c>
      <c r="E1528" s="16"/>
      <c r="F1528" s="16"/>
      <c r="G1528" s="16"/>
      <c r="H1528" s="105" t="s">
        <v>35</v>
      </c>
      <c r="I1528" s="4"/>
      <c r="J1528" s="14"/>
      <c r="K1528" s="17" t="s">
        <v>31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118508.60000000003</v>
      </c>
      <c r="AA1528" s="15"/>
      <c r="AB1528" s="24"/>
      <c r="AC1528" s="24" t="s">
        <v>32</v>
      </c>
      <c r="AD1528" s="25"/>
      <c r="AE1528" s="25"/>
      <c r="AF1528" s="25"/>
      <c r="AG1528" s="25"/>
      <c r="AH1528" s="12" t="s">
        <v>33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 t="s">
        <v>23</v>
      </c>
      <c r="BL1528" s="24">
        <v>0</v>
      </c>
      <c r="BM1528" s="91" t="s">
        <v>23</v>
      </c>
      <c r="BN1528" s="24">
        <v>0</v>
      </c>
      <c r="BO1528" s="24">
        <v>0</v>
      </c>
      <c r="BP1528" s="91" t="s">
        <v>23</v>
      </c>
      <c r="BQ1528" s="126"/>
    </row>
    <row r="1529" spans="1:69" ht="16.8" customHeight="1" x14ac:dyDescent="0.35">
      <c r="A1529" s="15"/>
      <c r="B1529" s="15"/>
      <c r="C1529" s="15" t="s">
        <v>180</v>
      </c>
      <c r="D1529" s="16">
        <v>28747.61</v>
      </c>
      <c r="E1529" s="16">
        <v>1680.49</v>
      </c>
      <c r="F1529" s="16" t="s">
        <v>23</v>
      </c>
      <c r="G1529" s="16"/>
      <c r="H1529" s="105">
        <f>D1530+H1468</f>
        <v>2409.64</v>
      </c>
      <c r="I1529" s="4"/>
      <c r="J1529" s="14"/>
      <c r="K1529" s="17" t="s">
        <v>36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118508.60000000003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 t="s">
        <v>23</v>
      </c>
      <c r="BL1529" s="24">
        <v>0</v>
      </c>
      <c r="BM1529" s="91" t="s">
        <v>23</v>
      </c>
      <c r="BN1529" s="24">
        <v>0</v>
      </c>
      <c r="BO1529" s="24">
        <v>0</v>
      </c>
      <c r="BP1529" s="91" t="s">
        <v>23</v>
      </c>
      <c r="BQ1529" s="126"/>
    </row>
    <row r="1530" spans="1:69" ht="16.8" customHeight="1" x14ac:dyDescent="0.35">
      <c r="A1530" s="15"/>
      <c r="B1530" s="15">
        <v>0</v>
      </c>
      <c r="C1530" s="15" t="s">
        <v>181</v>
      </c>
      <c r="D1530" s="16">
        <v>188.56</v>
      </c>
      <c r="E1530" s="16"/>
      <c r="F1530" s="16"/>
      <c r="G1530" s="16"/>
      <c r="H1530" s="105" t="s">
        <v>41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118508.60000000003</v>
      </c>
      <c r="AA1530" s="15"/>
      <c r="AB1530" s="24"/>
      <c r="AC1530" s="24"/>
      <c r="AD1530" s="25"/>
      <c r="AE1530" s="25"/>
      <c r="AF1530" s="25"/>
      <c r="AG1530" s="25"/>
      <c r="AH1530" s="17" t="s">
        <v>23</v>
      </c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 t="s">
        <v>23</v>
      </c>
      <c r="BL1530" s="24">
        <v>0</v>
      </c>
      <c r="BM1530" s="91" t="s">
        <v>23</v>
      </c>
      <c r="BN1530" s="24">
        <v>0</v>
      </c>
      <c r="BO1530" s="24">
        <v>0</v>
      </c>
      <c r="BP1530" s="91" t="s">
        <v>23</v>
      </c>
      <c r="BQ1530" s="126"/>
    </row>
    <row r="1531" spans="1:69" ht="16.8" customHeight="1" x14ac:dyDescent="0.35">
      <c r="A1531" s="15"/>
      <c r="B1531" s="16">
        <f>B1530+B1470</f>
        <v>3779.37</v>
      </c>
      <c r="C1531" s="15" t="s">
        <v>182</v>
      </c>
      <c r="D1531" s="16">
        <v>4888.57</v>
      </c>
      <c r="E1531" s="16">
        <v>0</v>
      </c>
      <c r="F1531" s="16"/>
      <c r="G1531" s="16"/>
      <c r="H1531" s="105">
        <f>D1531+H1470+1045</f>
        <v>8859.0999999999985</v>
      </c>
      <c r="I1531" s="153" t="s">
        <v>437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118508.60000000003</v>
      </c>
      <c r="AA1531" s="15"/>
      <c r="AB1531" s="24"/>
      <c r="AC1531" s="17" t="s">
        <v>23</v>
      </c>
      <c r="AD1531" s="25"/>
      <c r="AE1531" s="25" t="s">
        <v>23</v>
      </c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 t="s">
        <v>23</v>
      </c>
      <c r="BL1531" s="24">
        <v>0</v>
      </c>
      <c r="BM1531" s="91" t="s">
        <v>23</v>
      </c>
      <c r="BN1531" s="24">
        <v>0</v>
      </c>
      <c r="BO1531" s="24"/>
      <c r="BP1531" s="24"/>
      <c r="BQ1531" s="126"/>
    </row>
    <row r="1532" spans="1:69" ht="16.8" customHeight="1" x14ac:dyDescent="0.35">
      <c r="A1532" s="15"/>
      <c r="B1532" s="15"/>
      <c r="C1532" s="15" t="s">
        <v>183</v>
      </c>
      <c r="D1532" s="16">
        <v>563.5</v>
      </c>
      <c r="E1532" s="16">
        <v>0</v>
      </c>
      <c r="F1532" s="16"/>
      <c r="G1532" s="16"/>
      <c r="H1532" s="105" t="s">
        <v>45</v>
      </c>
      <c r="I1532" s="77" t="s">
        <v>184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118508.60000000003</v>
      </c>
      <c r="AA1532" s="15"/>
      <c r="AB1532" s="24"/>
      <c r="AC1532" s="17" t="s">
        <v>23</v>
      </c>
      <c r="AD1532" s="25"/>
      <c r="AE1532" s="25" t="s">
        <v>23</v>
      </c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 t="s">
        <v>23</v>
      </c>
      <c r="BL1532" s="24">
        <v>0</v>
      </c>
      <c r="BM1532" s="91" t="s">
        <v>23</v>
      </c>
      <c r="BN1532" s="24">
        <v>0</v>
      </c>
      <c r="BO1532" s="24"/>
      <c r="BP1532" s="24"/>
      <c r="BQ1532" s="126"/>
    </row>
    <row r="1533" spans="1:69" ht="16.8" customHeight="1" x14ac:dyDescent="0.35">
      <c r="A1533" s="15"/>
      <c r="B1533" s="15" t="s">
        <v>43</v>
      </c>
      <c r="C1533" s="15" t="s">
        <v>185</v>
      </c>
      <c r="D1533" s="16">
        <v>0</v>
      </c>
      <c r="E1533" s="16"/>
      <c r="F1533" s="16"/>
      <c r="G1533" s="16"/>
      <c r="H1533" s="105">
        <f>D1533+H1472</f>
        <v>0</v>
      </c>
      <c r="I1533" s="78">
        <f>D1530+D1531-E1531+D1533</f>
        <v>5077.13</v>
      </c>
      <c r="J1533" s="14"/>
      <c r="K1533" s="15" t="s">
        <v>46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118508.60000000003</v>
      </c>
      <c r="AA1533" s="15"/>
      <c r="AB1533" s="24"/>
      <c r="AC1533" s="17" t="s">
        <v>23</v>
      </c>
      <c r="AD1533" s="25"/>
      <c r="AE1533" s="25" t="s">
        <v>23</v>
      </c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 t="s">
        <v>23</v>
      </c>
      <c r="BL1533" s="24">
        <v>0</v>
      </c>
      <c r="BM1533" s="91" t="s">
        <v>23</v>
      </c>
      <c r="BN1533" s="24">
        <v>0</v>
      </c>
      <c r="BO1533" s="24"/>
      <c r="BP1533" s="24"/>
      <c r="BQ1533" s="126"/>
    </row>
    <row r="1534" spans="1:69" ht="16.8" customHeight="1" x14ac:dyDescent="0.35">
      <c r="A1534" s="15"/>
      <c r="B1534" s="15"/>
      <c r="C1534" s="15" t="s">
        <v>186</v>
      </c>
      <c r="D1534" s="16">
        <v>139.41999999999999</v>
      </c>
      <c r="E1534" s="16"/>
      <c r="F1534" s="16"/>
      <c r="G1534" s="16">
        <v>0</v>
      </c>
      <c r="H1534" s="105" t="s">
        <v>50</v>
      </c>
      <c r="I1534" s="4"/>
      <c r="J1534" s="14"/>
      <c r="K1534" s="15" t="s">
        <v>48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118508.60000000003</v>
      </c>
      <c r="AA1534" s="15" t="s">
        <v>23</v>
      </c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 t="s">
        <v>23</v>
      </c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 t="s">
        <v>23</v>
      </c>
      <c r="AR1534" s="14"/>
      <c r="AS1534" s="18"/>
      <c r="AT1534" s="16">
        <v>0</v>
      </c>
      <c r="AU1534" s="18">
        <f t="shared" si="513"/>
        <v>0</v>
      </c>
      <c r="AV1534" s="15" t="s">
        <v>23</v>
      </c>
      <c r="AX1534" s="14"/>
      <c r="AY1534" s="18"/>
      <c r="AZ1534" s="16">
        <v>0</v>
      </c>
      <c r="BA1534" s="18">
        <f t="shared" si="514"/>
        <v>0</v>
      </c>
      <c r="BB1534" s="15" t="s">
        <v>23</v>
      </c>
      <c r="BD1534" s="14"/>
      <c r="BE1534" s="18"/>
      <c r="BF1534" s="16">
        <v>0</v>
      </c>
      <c r="BG1534" s="18">
        <f t="shared" si="515"/>
        <v>0</v>
      </c>
      <c r="BH1534" s="15" t="s">
        <v>23</v>
      </c>
      <c r="BJ1534" s="86">
        <v>0</v>
      </c>
      <c r="BK1534" s="90" t="s">
        <v>23</v>
      </c>
      <c r="BL1534" s="24">
        <v>0</v>
      </c>
      <c r="BM1534" s="91" t="s">
        <v>23</v>
      </c>
      <c r="BN1534" s="24">
        <v>0</v>
      </c>
      <c r="BO1534" s="24"/>
      <c r="BP1534" s="24"/>
      <c r="BQ1534" s="126"/>
    </row>
    <row r="1535" spans="1:69" ht="16.8" customHeight="1" x14ac:dyDescent="0.35">
      <c r="A1535" s="15"/>
      <c r="B1535" s="15"/>
      <c r="C1535" s="15" t="s">
        <v>187</v>
      </c>
      <c r="D1535" s="16"/>
      <c r="E1535" s="16"/>
      <c r="F1535" s="16"/>
      <c r="G1535" s="16">
        <v>0</v>
      </c>
      <c r="H1535" s="105">
        <f>D1534+H1474</f>
        <v>602.45999999999992</v>
      </c>
      <c r="I1535" s="4"/>
      <c r="J1535" s="14"/>
      <c r="K1535" s="15" t="s">
        <v>51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118508.60000000003</v>
      </c>
      <c r="AA1535" s="15" t="s">
        <v>23</v>
      </c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 t="s">
        <v>23</v>
      </c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 t="s">
        <v>23</v>
      </c>
      <c r="AR1535" s="14"/>
      <c r="AS1535" s="18">
        <v>0</v>
      </c>
      <c r="AT1535" s="16">
        <v>0</v>
      </c>
      <c r="AU1535" s="18">
        <f t="shared" si="513"/>
        <v>0</v>
      </c>
      <c r="AV1535" s="15" t="s">
        <v>23</v>
      </c>
      <c r="AX1535" s="14"/>
      <c r="AY1535" s="18">
        <v>0</v>
      </c>
      <c r="AZ1535" s="16">
        <v>0</v>
      </c>
      <c r="BA1535" s="18">
        <f t="shared" si="514"/>
        <v>0</v>
      </c>
      <c r="BB1535" s="15" t="s">
        <v>23</v>
      </c>
      <c r="BD1535" s="14"/>
      <c r="BE1535" s="18">
        <v>0</v>
      </c>
      <c r="BF1535" s="16">
        <v>0</v>
      </c>
      <c r="BG1535" s="18">
        <f t="shared" si="515"/>
        <v>0</v>
      </c>
      <c r="BH1535" s="15" t="s">
        <v>23</v>
      </c>
      <c r="BJ1535" s="86">
        <v>0</v>
      </c>
      <c r="BK1535" s="90" t="s">
        <v>23</v>
      </c>
      <c r="BL1535" s="24">
        <v>0</v>
      </c>
      <c r="BM1535" s="91" t="s">
        <v>23</v>
      </c>
      <c r="BN1535" s="24">
        <v>0</v>
      </c>
      <c r="BO1535" s="24"/>
      <c r="BP1535" s="24"/>
      <c r="BQ1535" s="126"/>
    </row>
    <row r="1536" spans="1:69" ht="16.8" customHeight="1" x14ac:dyDescent="0.35">
      <c r="A1536" s="15"/>
      <c r="B1536" s="15"/>
      <c r="C1536" s="15" t="s">
        <v>188</v>
      </c>
      <c r="D1536" s="16"/>
      <c r="E1536" s="16"/>
      <c r="F1536" s="16"/>
      <c r="G1536" s="16">
        <v>0</v>
      </c>
      <c r="H1536" s="105" t="s">
        <v>23</v>
      </c>
      <c r="I1536" s="4"/>
      <c r="J1536" s="14"/>
      <c r="K1536" s="15" t="s">
        <v>53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118508.60000000003</v>
      </c>
      <c r="AA1536" s="15" t="s">
        <v>23</v>
      </c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 t="s">
        <v>23</v>
      </c>
      <c r="AR1536" s="14"/>
      <c r="AS1536" s="18"/>
      <c r="AT1536" s="16">
        <v>0</v>
      </c>
      <c r="AU1536" s="18">
        <f t="shared" si="513"/>
        <v>0</v>
      </c>
      <c r="AV1536" s="15" t="s">
        <v>23</v>
      </c>
      <c r="AX1536" s="14"/>
      <c r="AY1536" s="18"/>
      <c r="AZ1536" s="16">
        <v>0</v>
      </c>
      <c r="BA1536" s="18">
        <f t="shared" si="514"/>
        <v>0</v>
      </c>
      <c r="BB1536" s="15" t="s">
        <v>23</v>
      </c>
      <c r="BD1536" s="14"/>
      <c r="BE1536" s="18"/>
      <c r="BF1536" s="16">
        <v>0</v>
      </c>
      <c r="BG1536" s="18">
        <f t="shared" si="515"/>
        <v>0</v>
      </c>
      <c r="BH1536" s="15" t="s">
        <v>23</v>
      </c>
      <c r="BJ1536" s="86">
        <v>0</v>
      </c>
      <c r="BK1536" s="90" t="s">
        <v>23</v>
      </c>
      <c r="BL1536" s="24">
        <v>0</v>
      </c>
      <c r="BM1536" s="24"/>
      <c r="BN1536" s="24"/>
      <c r="BO1536" s="24"/>
      <c r="BP1536" s="24"/>
      <c r="BQ1536" s="126"/>
    </row>
    <row r="1537" spans="1:69" ht="16.8" customHeight="1" x14ac:dyDescent="0.35">
      <c r="A1537" s="15"/>
      <c r="B1537" s="15"/>
      <c r="C1537" s="15" t="s">
        <v>189</v>
      </c>
      <c r="D1537" s="16"/>
      <c r="E1537" s="16"/>
      <c r="F1537" s="16"/>
      <c r="G1537" s="16">
        <v>0</v>
      </c>
      <c r="H1537" s="105" t="s">
        <v>23</v>
      </c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118508.60000000003</v>
      </c>
      <c r="AA1537" s="15" t="s">
        <v>23</v>
      </c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 t="s">
        <v>23</v>
      </c>
      <c r="AR1537" s="14"/>
      <c r="AS1537" s="18"/>
      <c r="AT1537" s="16">
        <v>0</v>
      </c>
      <c r="AU1537" s="18">
        <f t="shared" si="513"/>
        <v>0</v>
      </c>
      <c r="AV1537" s="15" t="s">
        <v>23</v>
      </c>
      <c r="AX1537" s="14"/>
      <c r="AY1537" s="18"/>
      <c r="AZ1537" s="16">
        <v>0</v>
      </c>
      <c r="BA1537" s="18">
        <f t="shared" si="514"/>
        <v>0</v>
      </c>
      <c r="BB1537" s="15" t="s">
        <v>23</v>
      </c>
      <c r="BD1537" s="14"/>
      <c r="BE1537" s="18"/>
      <c r="BF1537" s="16">
        <v>0</v>
      </c>
      <c r="BG1537" s="18">
        <f t="shared" si="515"/>
        <v>0</v>
      </c>
      <c r="BH1537" s="15" t="s">
        <v>23</v>
      </c>
      <c r="BJ1537" s="86">
        <v>0</v>
      </c>
      <c r="BK1537" s="90" t="s">
        <v>23</v>
      </c>
      <c r="BL1537" s="24" t="s">
        <v>23</v>
      </c>
      <c r="BM1537" s="24"/>
      <c r="BN1537" s="24"/>
      <c r="BO1537" s="24"/>
      <c r="BP1537" s="24"/>
      <c r="BQ1537" s="126"/>
    </row>
    <row r="1538" spans="1:69" ht="16.8" customHeight="1" x14ac:dyDescent="0.35">
      <c r="A1538" s="15"/>
      <c r="B1538" s="15"/>
      <c r="C1538" s="15" t="s">
        <v>190</v>
      </c>
      <c r="D1538" s="16"/>
      <c r="E1538" s="16"/>
      <c r="F1538" s="16"/>
      <c r="G1538" s="16">
        <v>0</v>
      </c>
      <c r="H1538" s="16" t="s">
        <v>23</v>
      </c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118508.60000000003</v>
      </c>
      <c r="AA1538" s="15" t="s">
        <v>23</v>
      </c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 t="s">
        <v>23</v>
      </c>
      <c r="AR1538" s="14"/>
      <c r="AS1538" s="18"/>
      <c r="AT1538" s="16">
        <v>0</v>
      </c>
      <c r="AU1538" s="18">
        <f t="shared" si="513"/>
        <v>0</v>
      </c>
      <c r="AV1538" s="15" t="s">
        <v>23</v>
      </c>
      <c r="AX1538" s="14"/>
      <c r="AY1538" s="18"/>
      <c r="AZ1538" s="16">
        <v>0</v>
      </c>
      <c r="BA1538" s="18">
        <f t="shared" si="514"/>
        <v>0</v>
      </c>
      <c r="BB1538" s="15" t="s">
        <v>23</v>
      </c>
      <c r="BD1538" s="14"/>
      <c r="BE1538" s="18"/>
      <c r="BF1538" s="16">
        <v>0</v>
      </c>
      <c r="BG1538" s="18">
        <f t="shared" si="515"/>
        <v>0</v>
      </c>
      <c r="BH1538" s="15" t="s">
        <v>23</v>
      </c>
      <c r="BJ1538" s="86">
        <v>0</v>
      </c>
      <c r="BK1538" s="90" t="s">
        <v>23</v>
      </c>
      <c r="BL1538" s="24"/>
      <c r="BM1538" s="24"/>
      <c r="BN1538" s="24"/>
      <c r="BO1538" s="24"/>
      <c r="BP1538" s="24"/>
      <c r="BQ1538" s="126"/>
    </row>
    <row r="1539" spans="1:69" ht="16.8" customHeight="1" x14ac:dyDescent="0.35">
      <c r="A1539" s="15"/>
      <c r="B1539" s="15"/>
      <c r="C1539" s="15" t="s">
        <v>56</v>
      </c>
      <c r="D1539" s="16">
        <f>SUM(G1531:G1538)+E1534+E1535+E1536+E1537+E1538</f>
        <v>0</v>
      </c>
      <c r="E1539" s="16"/>
      <c r="F1539" s="16"/>
      <c r="G1539" s="16"/>
      <c r="H1539" s="16" t="s">
        <v>23</v>
      </c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 t="s">
        <v>23</v>
      </c>
      <c r="W1539" s="14"/>
      <c r="X1539" s="18"/>
      <c r="Y1539" s="16">
        <v>0</v>
      </c>
      <c r="Z1539" s="18">
        <f t="shared" si="511"/>
        <v>118508.60000000003</v>
      </c>
      <c r="AA1539" s="15" t="s">
        <v>23</v>
      </c>
      <c r="AB1539" s="24"/>
      <c r="AC1539" s="15" t="s">
        <v>23</v>
      </c>
      <c r="AD1539" s="25"/>
      <c r="AE1539" s="62" t="s">
        <v>23</v>
      </c>
      <c r="AF1539" s="63" t="s">
        <v>23</v>
      </c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 t="s">
        <v>23</v>
      </c>
      <c r="AR1539" s="14"/>
      <c r="AS1539" s="18"/>
      <c r="AT1539" s="16">
        <v>0</v>
      </c>
      <c r="AU1539" s="18">
        <f t="shared" si="513"/>
        <v>0</v>
      </c>
      <c r="AV1539" s="15" t="s">
        <v>23</v>
      </c>
      <c r="AX1539" s="14"/>
      <c r="AY1539" s="18"/>
      <c r="AZ1539" s="16">
        <v>0</v>
      </c>
      <c r="BA1539" s="18">
        <f t="shared" si="514"/>
        <v>0</v>
      </c>
      <c r="BB1539" s="15" t="s">
        <v>23</v>
      </c>
      <c r="BD1539" s="14"/>
      <c r="BE1539" s="18"/>
      <c r="BF1539" s="16">
        <v>0</v>
      </c>
      <c r="BG1539" s="18">
        <f t="shared" si="515"/>
        <v>0</v>
      </c>
      <c r="BH1539" s="15" t="s">
        <v>23</v>
      </c>
      <c r="BJ1539" s="86">
        <v>0</v>
      </c>
      <c r="BK1539" s="90" t="s">
        <v>23</v>
      </c>
      <c r="BL1539" s="24" t="s">
        <v>23</v>
      </c>
      <c r="BM1539" s="24"/>
      <c r="BN1539" s="24"/>
      <c r="BO1539" s="24"/>
      <c r="BP1539" s="24"/>
      <c r="BQ1539" s="126"/>
    </row>
    <row r="1540" spans="1:69" ht="16.8" customHeight="1" x14ac:dyDescent="0.35">
      <c r="A1540" s="15"/>
      <c r="B1540" s="15"/>
      <c r="C1540" s="15" t="s">
        <v>57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191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 t="s">
        <v>23</v>
      </c>
      <c r="W1540" s="14"/>
      <c r="X1540" s="18"/>
      <c r="Y1540" s="16">
        <v>0</v>
      </c>
      <c r="Z1540" s="18">
        <f t="shared" si="511"/>
        <v>118508.60000000003</v>
      </c>
      <c r="AA1540" s="15" t="str">
        <f>C1540</f>
        <v>Sinistro</v>
      </c>
      <c r="AB1540" s="24"/>
      <c r="AC1540" s="15" t="s">
        <v>23</v>
      </c>
      <c r="AD1540" s="25"/>
      <c r="AE1540" s="62" t="s">
        <v>23</v>
      </c>
      <c r="AF1540" s="63" t="s">
        <v>23</v>
      </c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 t="s">
        <v>23</v>
      </c>
      <c r="AR1540" s="14"/>
      <c r="AS1540" s="18"/>
      <c r="AT1540" s="16">
        <v>0</v>
      </c>
      <c r="AU1540" s="18">
        <f t="shared" si="513"/>
        <v>0</v>
      </c>
      <c r="AV1540" s="15" t="s">
        <v>23</v>
      </c>
      <c r="AX1540" s="14"/>
      <c r="AY1540" s="18"/>
      <c r="AZ1540" s="16">
        <v>0</v>
      </c>
      <c r="BA1540" s="18">
        <f t="shared" si="514"/>
        <v>0</v>
      </c>
      <c r="BB1540" s="15" t="s">
        <v>23</v>
      </c>
      <c r="BD1540" s="14"/>
      <c r="BE1540" s="18"/>
      <c r="BF1540" s="16">
        <v>0</v>
      </c>
      <c r="BG1540" s="18">
        <f t="shared" si="515"/>
        <v>0</v>
      </c>
      <c r="BH1540" s="15" t="s">
        <v>23</v>
      </c>
      <c r="BJ1540" s="86">
        <v>0</v>
      </c>
      <c r="BK1540" s="90" t="s">
        <v>23</v>
      </c>
      <c r="BL1540" s="24"/>
      <c r="BM1540" s="24"/>
      <c r="BN1540" s="24"/>
      <c r="BO1540" s="24"/>
      <c r="BP1540" s="24"/>
      <c r="BQ1540" s="126"/>
    </row>
    <row r="1541" spans="1:69" ht="16.8" customHeight="1" x14ac:dyDescent="0.35">
      <c r="A1541" s="15"/>
      <c r="B1541" s="15"/>
      <c r="C1541" s="15" t="s">
        <v>58</v>
      </c>
      <c r="D1541" s="16">
        <f>E1540+G1540</f>
        <v>0</v>
      </c>
      <c r="E1541" s="16"/>
      <c r="F1541" s="16"/>
      <c r="G1541" s="16"/>
      <c r="H1541" s="16" t="s">
        <v>23</v>
      </c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 t="s">
        <v>23</v>
      </c>
      <c r="W1541" s="14"/>
      <c r="X1541" s="18"/>
      <c r="Y1541" s="16">
        <v>0</v>
      </c>
      <c r="Z1541" s="18">
        <f t="shared" si="511"/>
        <v>118508.60000000003</v>
      </c>
      <c r="AA1541" s="15" t="s">
        <v>23</v>
      </c>
      <c r="AB1541" s="24"/>
      <c r="AC1541" s="64" t="s">
        <v>146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 t="s">
        <v>23</v>
      </c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 t="s">
        <v>23</v>
      </c>
      <c r="AR1541" s="14"/>
      <c r="AS1541" s="18"/>
      <c r="AT1541" s="16">
        <v>0</v>
      </c>
      <c r="AU1541" s="18">
        <f t="shared" si="513"/>
        <v>0</v>
      </c>
      <c r="AV1541" s="15" t="s">
        <v>23</v>
      </c>
      <c r="AX1541" s="14"/>
      <c r="AY1541" s="18"/>
      <c r="AZ1541" s="16">
        <v>0</v>
      </c>
      <c r="BA1541" s="18">
        <f t="shared" si="514"/>
        <v>0</v>
      </c>
      <c r="BB1541" s="15" t="s">
        <v>23</v>
      </c>
      <c r="BD1541" s="14"/>
      <c r="BE1541" s="18"/>
      <c r="BF1541" s="16">
        <v>0</v>
      </c>
      <c r="BG1541" s="18">
        <f t="shared" si="515"/>
        <v>0</v>
      </c>
      <c r="BH1541" s="15" t="s">
        <v>23</v>
      </c>
      <c r="BJ1541" s="86"/>
      <c r="BK1541" s="86"/>
      <c r="BL1541" s="24" t="s">
        <v>23</v>
      </c>
      <c r="BM1541" s="24"/>
      <c r="BN1541" s="24"/>
      <c r="BO1541" s="24"/>
      <c r="BP1541" s="24"/>
      <c r="BQ1541" s="126"/>
    </row>
    <row r="1542" spans="1:69" ht="16.8" customHeight="1" x14ac:dyDescent="0.35">
      <c r="A1542" s="15"/>
      <c r="B1542" s="15"/>
      <c r="C1542" s="15" t="s">
        <v>59</v>
      </c>
      <c r="D1542" s="16" t="s">
        <v>23</v>
      </c>
      <c r="E1542" s="16"/>
      <c r="F1542" s="16"/>
      <c r="G1542" s="16">
        <v>0</v>
      </c>
      <c r="H1542" s="16" t="s">
        <v>23</v>
      </c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118508.60000000003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 t="s">
        <v>23</v>
      </c>
      <c r="BM1542" s="24"/>
      <c r="BN1542" s="24"/>
      <c r="BO1542" s="24"/>
      <c r="BP1542" s="24"/>
      <c r="BQ1542" s="126"/>
    </row>
    <row r="1543" spans="1:69" ht="16.8" customHeight="1" x14ac:dyDescent="0.35">
      <c r="A1543" s="15"/>
      <c r="B1543" s="15"/>
      <c r="C1543" s="15" t="s">
        <v>147</v>
      </c>
      <c r="D1543" s="16"/>
      <c r="E1543" s="16"/>
      <c r="F1543" s="16"/>
      <c r="G1543" s="16">
        <v>0</v>
      </c>
      <c r="H1543" s="16" t="s">
        <v>23</v>
      </c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118508.60000000003</v>
      </c>
      <c r="AA1543" s="15" t="s">
        <v>23</v>
      </c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 t="s">
        <v>23</v>
      </c>
      <c r="AR1543" s="14"/>
      <c r="AS1543" s="18"/>
      <c r="AT1543" s="16">
        <v>0</v>
      </c>
      <c r="AU1543" s="18">
        <f t="shared" si="513"/>
        <v>0</v>
      </c>
      <c r="AV1543" s="15" t="s">
        <v>23</v>
      </c>
      <c r="AX1543" s="14"/>
      <c r="AY1543" s="18"/>
      <c r="AZ1543" s="16">
        <v>0</v>
      </c>
      <c r="BA1543" s="18">
        <f t="shared" si="514"/>
        <v>0</v>
      </c>
      <c r="BB1543" s="15" t="s">
        <v>23</v>
      </c>
      <c r="BD1543" s="14"/>
      <c r="BE1543" s="18"/>
      <c r="BF1543" s="16">
        <v>0</v>
      </c>
      <c r="BG1543" s="18">
        <f t="shared" si="515"/>
        <v>0</v>
      </c>
      <c r="BH1543" s="15" t="s">
        <v>23</v>
      </c>
      <c r="BJ1543" s="86"/>
      <c r="BK1543" s="86"/>
      <c r="BL1543" s="24" t="s">
        <v>23</v>
      </c>
      <c r="BM1543" s="24"/>
      <c r="BN1543" s="24"/>
      <c r="BO1543" s="24"/>
      <c r="BP1543" s="24"/>
      <c r="BQ1543" s="126"/>
    </row>
    <row r="1544" spans="1:69" ht="16.8" customHeight="1" x14ac:dyDescent="0.35">
      <c r="A1544" s="15"/>
      <c r="B1544" s="15"/>
      <c r="C1544" s="15" t="s">
        <v>61</v>
      </c>
      <c r="D1544" s="16">
        <f>SUM(G1543:G1544)</f>
        <v>0</v>
      </c>
      <c r="E1544" s="16">
        <v>0</v>
      </c>
      <c r="F1544" s="16"/>
      <c r="G1544" s="16">
        <v>0</v>
      </c>
      <c r="H1544" s="16" t="s">
        <v>23</v>
      </c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118508.60000000003</v>
      </c>
      <c r="AA1544" s="15" t="s">
        <v>23</v>
      </c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 t="s">
        <v>23</v>
      </c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 t="s">
        <v>23</v>
      </c>
      <c r="AR1544" s="14"/>
      <c r="AS1544" s="18"/>
      <c r="AT1544" s="16">
        <v>0</v>
      </c>
      <c r="AU1544" s="18">
        <f t="shared" si="513"/>
        <v>0</v>
      </c>
      <c r="AV1544" s="15" t="s">
        <v>23</v>
      </c>
      <c r="AX1544" s="14"/>
      <c r="AY1544" s="18"/>
      <c r="AZ1544" s="16">
        <v>0</v>
      </c>
      <c r="BA1544" s="18">
        <f t="shared" si="514"/>
        <v>0</v>
      </c>
      <c r="BB1544" s="15" t="s">
        <v>23</v>
      </c>
      <c r="BD1544" s="14"/>
      <c r="BE1544" s="18"/>
      <c r="BF1544" s="16">
        <v>0</v>
      </c>
      <c r="BG1544" s="18">
        <f t="shared" si="515"/>
        <v>0</v>
      </c>
      <c r="BH1544" s="15" t="s">
        <v>23</v>
      </c>
      <c r="BJ1544" s="86"/>
      <c r="BK1544" s="86"/>
      <c r="BL1544" s="24" t="s">
        <v>23</v>
      </c>
      <c r="BM1544" s="24"/>
      <c r="BN1544" s="24"/>
      <c r="BO1544" s="24"/>
      <c r="BP1544" s="24"/>
      <c r="BQ1544" s="126"/>
    </row>
    <row r="1545" spans="1:69" ht="16.8" customHeight="1" x14ac:dyDescent="0.35">
      <c r="A1545" s="15"/>
      <c r="B1545" s="15"/>
      <c r="C1545" s="28" t="s">
        <v>148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118508.60000000003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 t="s">
        <v>23</v>
      </c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 t="s">
        <v>23</v>
      </c>
      <c r="BD1545" s="14"/>
      <c r="BE1545" s="18"/>
      <c r="BF1545" s="16">
        <v>0</v>
      </c>
      <c r="BG1545" s="18">
        <f t="shared" si="515"/>
        <v>0</v>
      </c>
      <c r="BH1545" s="15" t="s">
        <v>23</v>
      </c>
      <c r="BJ1545" s="86"/>
      <c r="BK1545" s="86"/>
      <c r="BL1545" s="24" t="s">
        <v>23</v>
      </c>
      <c r="BM1545" s="24"/>
      <c r="BN1545" s="24"/>
      <c r="BO1545" s="24"/>
      <c r="BP1545" s="24"/>
      <c r="BQ1545" s="126"/>
    </row>
    <row r="1546" spans="1:69" ht="16.8" customHeight="1" x14ac:dyDescent="0.35">
      <c r="A1546" s="15"/>
      <c r="B1546" s="15"/>
      <c r="C1546" s="15" t="s">
        <v>23</v>
      </c>
      <c r="D1546" s="16"/>
      <c r="E1546" s="16"/>
      <c r="F1546" s="16" t="s">
        <v>23</v>
      </c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 t="str">
        <f t="shared" si="520"/>
        <v/>
      </c>
      <c r="W1546" s="14"/>
      <c r="X1546" s="18"/>
      <c r="Y1546" s="16">
        <v>0</v>
      </c>
      <c r="Z1546" s="18">
        <f t="shared" si="511"/>
        <v>118508.60000000003</v>
      </c>
      <c r="AA1546" s="15" t="s">
        <v>23</v>
      </c>
      <c r="AB1546" s="24"/>
      <c r="AC1546" s="15" t="str">
        <f t="shared" si="521"/>
        <v/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 t="s">
        <v>23</v>
      </c>
      <c r="AR1546" s="14"/>
      <c r="AS1546" s="18"/>
      <c r="AT1546" s="16">
        <v>0</v>
      </c>
      <c r="AU1546" s="18">
        <f t="shared" si="513"/>
        <v>0</v>
      </c>
      <c r="AV1546" s="15" t="s">
        <v>23</v>
      </c>
      <c r="AX1546" s="14"/>
      <c r="AY1546" s="18"/>
      <c r="AZ1546" s="16">
        <v>0</v>
      </c>
      <c r="BA1546" s="18">
        <f t="shared" si="514"/>
        <v>0</v>
      </c>
      <c r="BB1546" s="15" t="s">
        <v>23</v>
      </c>
      <c r="BD1546" s="14"/>
      <c r="BE1546" s="18"/>
      <c r="BF1546" s="16">
        <v>0</v>
      </c>
      <c r="BG1546" s="18">
        <f t="shared" si="515"/>
        <v>0</v>
      </c>
      <c r="BH1546" s="15" t="s">
        <v>23</v>
      </c>
      <c r="BJ1546" s="86"/>
      <c r="BK1546" s="86"/>
      <c r="BL1546" s="24"/>
      <c r="BM1546" s="24"/>
      <c r="BN1546" s="24"/>
      <c r="BO1546" s="24"/>
      <c r="BP1546" s="24"/>
      <c r="BQ1546" s="126"/>
    </row>
    <row r="1547" spans="1:69" ht="16.8" customHeight="1" x14ac:dyDescent="0.35">
      <c r="A1547" s="15"/>
      <c r="B1547" s="15"/>
      <c r="C1547" s="28" t="s">
        <v>63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118508.60000000003</v>
      </c>
      <c r="AA1547" s="15" t="s">
        <v>23</v>
      </c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 t="s">
        <v>23</v>
      </c>
      <c r="AR1547" s="14"/>
      <c r="AS1547" s="18"/>
      <c r="AT1547" s="16">
        <v>0</v>
      </c>
      <c r="AU1547" s="18">
        <f t="shared" si="513"/>
        <v>0</v>
      </c>
      <c r="AV1547" s="15" t="s">
        <v>23</v>
      </c>
      <c r="AX1547" s="14"/>
      <c r="AY1547" s="18"/>
      <c r="AZ1547" s="16">
        <v>0</v>
      </c>
      <c r="BA1547" s="18">
        <f t="shared" si="514"/>
        <v>0</v>
      </c>
      <c r="BB1547" s="15" t="s">
        <v>23</v>
      </c>
      <c r="BD1547" s="14"/>
      <c r="BE1547" s="18"/>
      <c r="BF1547" s="16">
        <v>0</v>
      </c>
      <c r="BG1547" s="18">
        <f t="shared" si="515"/>
        <v>0</v>
      </c>
      <c r="BH1547" s="15" t="s">
        <v>23</v>
      </c>
      <c r="BJ1547" s="86"/>
      <c r="BK1547" s="86"/>
      <c r="BL1547" s="24"/>
      <c r="BM1547" s="24"/>
      <c r="BN1547" s="24"/>
      <c r="BO1547" s="24"/>
      <c r="BP1547" s="24"/>
      <c r="BQ1547" s="126"/>
    </row>
    <row r="1548" spans="1:69" ht="16.8" customHeight="1" x14ac:dyDescent="0.35">
      <c r="A1548" s="15"/>
      <c r="B1548" s="15"/>
      <c r="C1548" s="15" t="s">
        <v>64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118508.60000000003</v>
      </c>
      <c r="AA1548" s="15" t="s">
        <v>23</v>
      </c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 t="s">
        <v>23</v>
      </c>
      <c r="AR1548" s="14"/>
      <c r="AS1548" s="18"/>
      <c r="AT1548" s="16">
        <v>0</v>
      </c>
      <c r="AU1548" s="18">
        <f t="shared" si="513"/>
        <v>0</v>
      </c>
      <c r="AV1548" s="15" t="s">
        <v>23</v>
      </c>
      <c r="AX1548" s="14"/>
      <c r="AY1548" s="18"/>
      <c r="AZ1548" s="16">
        <v>0</v>
      </c>
      <c r="BA1548" s="18">
        <f t="shared" si="514"/>
        <v>0</v>
      </c>
      <c r="BB1548" s="15" t="s">
        <v>23</v>
      </c>
      <c r="BD1548" s="14"/>
      <c r="BE1548" s="18"/>
      <c r="BF1548" s="16">
        <v>0</v>
      </c>
      <c r="BG1548" s="18">
        <f t="shared" si="515"/>
        <v>0</v>
      </c>
      <c r="BH1548" s="15" t="s">
        <v>23</v>
      </c>
      <c r="BJ1548" s="86"/>
      <c r="BK1548" s="86"/>
      <c r="BL1548" s="24" t="s">
        <v>23</v>
      </c>
      <c r="BM1548" s="24"/>
      <c r="BN1548" s="24"/>
      <c r="BO1548" s="24"/>
      <c r="BP1548" s="24"/>
      <c r="BQ1548" s="126"/>
    </row>
    <row r="1549" spans="1:69" ht="16.8" customHeight="1" x14ac:dyDescent="0.35">
      <c r="A1549" s="15"/>
      <c r="B1549" s="15"/>
      <c r="C1549" s="15" t="s">
        <v>51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65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118508.60000000003</v>
      </c>
      <c r="AA1549" s="15" t="s">
        <v>23</v>
      </c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 t="s">
        <v>23</v>
      </c>
      <c r="AR1549" s="14"/>
      <c r="AS1549" s="18"/>
      <c r="AT1549" s="16">
        <v>0</v>
      </c>
      <c r="AU1549" s="18">
        <f t="shared" si="513"/>
        <v>0</v>
      </c>
      <c r="AV1549" s="15" t="s">
        <v>23</v>
      </c>
      <c r="AX1549" s="14"/>
      <c r="AY1549" s="18"/>
      <c r="AZ1549" s="16">
        <v>0</v>
      </c>
      <c r="BA1549" s="18">
        <f t="shared" si="514"/>
        <v>0</v>
      </c>
      <c r="BB1549" s="15" t="s">
        <v>23</v>
      </c>
      <c r="BD1549" s="14"/>
      <c r="BE1549" s="18"/>
      <c r="BF1549" s="16">
        <v>0</v>
      </c>
      <c r="BG1549" s="18">
        <f t="shared" si="515"/>
        <v>0</v>
      </c>
      <c r="BH1549" s="15" t="s">
        <v>23</v>
      </c>
      <c r="BJ1549" s="86"/>
      <c r="BK1549" s="86"/>
      <c r="BL1549" s="24"/>
      <c r="BM1549" s="24"/>
      <c r="BN1549" s="24"/>
      <c r="BO1549" s="24"/>
      <c r="BP1549" s="24"/>
      <c r="BQ1549" s="126"/>
    </row>
    <row r="1550" spans="1:69" ht="16.8" customHeight="1" x14ac:dyDescent="0.35">
      <c r="A1550" s="15"/>
      <c r="B1550" s="15"/>
      <c r="C1550" s="28" t="s">
        <v>66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 t="s">
        <v>23</v>
      </c>
      <c r="L1550" s="16"/>
      <c r="M1550" s="16"/>
      <c r="N1550" s="16" t="s">
        <v>67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118508.60000000003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 t="s">
        <v>23</v>
      </c>
      <c r="AR1550" s="14"/>
      <c r="AS1550" s="18"/>
      <c r="AT1550" s="16"/>
      <c r="AU1550" s="18">
        <f t="shared" si="513"/>
        <v>0</v>
      </c>
      <c r="AV1550" s="15" t="s">
        <v>23</v>
      </c>
      <c r="AX1550" s="14"/>
      <c r="AY1550" s="18"/>
      <c r="AZ1550" s="16"/>
      <c r="BA1550" s="18">
        <f t="shared" si="514"/>
        <v>0</v>
      </c>
      <c r="BB1550" s="15" t="s">
        <v>23</v>
      </c>
      <c r="BD1550" s="14"/>
      <c r="BE1550" s="18"/>
      <c r="BF1550" s="16"/>
      <c r="BG1550" s="18">
        <f t="shared" si="515"/>
        <v>0</v>
      </c>
      <c r="BH1550" s="15" t="s">
        <v>23</v>
      </c>
      <c r="BJ1550" s="86"/>
      <c r="BK1550" s="86"/>
      <c r="BL1550" s="24"/>
      <c r="BM1550" s="24"/>
      <c r="BN1550" s="24"/>
      <c r="BO1550" s="24"/>
      <c r="BP1550" s="24"/>
      <c r="BQ1550" s="126"/>
    </row>
    <row r="1551" spans="1:69" ht="16.8" customHeight="1" x14ac:dyDescent="0.35">
      <c r="A1551" s="15"/>
      <c r="B1551" s="66"/>
      <c r="C1551" s="15" t="s">
        <v>149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 t="s">
        <v>23</v>
      </c>
      <c r="L1551" s="16"/>
      <c r="M1551" s="16">
        <v>0</v>
      </c>
      <c r="N1551" s="16" t="s">
        <v>69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118508.60000000003</v>
      </c>
      <c r="AA1551" s="15" t="s">
        <v>23</v>
      </c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 t="s">
        <v>23</v>
      </c>
      <c r="AR1551" s="14"/>
      <c r="AS1551" s="18"/>
      <c r="AT1551" s="16">
        <v>0</v>
      </c>
      <c r="AU1551" s="18">
        <f t="shared" si="513"/>
        <v>0</v>
      </c>
      <c r="AV1551" s="15" t="s">
        <v>23</v>
      </c>
      <c r="AX1551" s="14"/>
      <c r="AY1551" s="18"/>
      <c r="AZ1551" s="16">
        <v>0</v>
      </c>
      <c r="BA1551" s="18">
        <f t="shared" si="514"/>
        <v>0</v>
      </c>
      <c r="BB1551" s="15" t="s">
        <v>23</v>
      </c>
      <c r="BD1551" s="14"/>
      <c r="BE1551" s="18"/>
      <c r="BF1551" s="16">
        <v>0</v>
      </c>
      <c r="BG1551" s="18">
        <f t="shared" si="515"/>
        <v>0</v>
      </c>
      <c r="BH1551" s="15" t="s">
        <v>23</v>
      </c>
      <c r="BJ1551" s="86"/>
      <c r="BK1551" s="86"/>
      <c r="BL1551" s="24"/>
      <c r="BM1551" s="24"/>
      <c r="BN1551" s="24"/>
      <c r="BO1551" s="24"/>
      <c r="BP1551" s="24"/>
      <c r="BQ1551" s="126"/>
    </row>
    <row r="1552" spans="1:69" ht="16.8" customHeight="1" x14ac:dyDescent="0.35">
      <c r="A1552" s="15"/>
      <c r="B1552" s="15"/>
      <c r="C1552" s="15" t="s">
        <v>151</v>
      </c>
      <c r="D1552" s="16"/>
      <c r="E1552" s="16">
        <v>0</v>
      </c>
      <c r="F1552" s="16"/>
      <c r="G1552" s="16">
        <v>0</v>
      </c>
      <c r="H1552" s="16"/>
      <c r="I1552" s="4"/>
      <c r="J1552" s="14" t="s">
        <v>23</v>
      </c>
      <c r="K1552" s="17" t="s">
        <v>23</v>
      </c>
      <c r="L1552" s="16"/>
      <c r="M1552" s="16">
        <v>0</v>
      </c>
      <c r="N1552" s="16" t="s">
        <v>71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118508.60000000003</v>
      </c>
      <c r="AA1552" s="15" t="s">
        <v>23</v>
      </c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 t="s">
        <v>23</v>
      </c>
      <c r="AR1552" s="14"/>
      <c r="AS1552" s="18"/>
      <c r="AT1552" s="16">
        <v>0</v>
      </c>
      <c r="AU1552" s="18">
        <f t="shared" si="513"/>
        <v>0</v>
      </c>
      <c r="AV1552" s="15" t="s">
        <v>23</v>
      </c>
      <c r="AX1552" s="14"/>
      <c r="AY1552" s="18"/>
      <c r="AZ1552" s="16">
        <v>0</v>
      </c>
      <c r="BA1552" s="18">
        <f t="shared" si="514"/>
        <v>0</v>
      </c>
      <c r="BB1552" s="15" t="s">
        <v>23</v>
      </c>
      <c r="BD1552" s="14"/>
      <c r="BE1552" s="18"/>
      <c r="BF1552" s="16">
        <v>0</v>
      </c>
      <c r="BG1552" s="18">
        <f t="shared" si="515"/>
        <v>0</v>
      </c>
      <c r="BH1552" s="15" t="s">
        <v>23</v>
      </c>
      <c r="BJ1552" s="86"/>
      <c r="BK1552" s="86"/>
      <c r="BL1552" s="24"/>
      <c r="BM1552" s="24"/>
      <c r="BN1552" s="24"/>
      <c r="BO1552" s="24"/>
      <c r="BP1552" s="24"/>
      <c r="BQ1552" s="126"/>
    </row>
    <row r="1553" spans="1:69" ht="16.8" customHeight="1" x14ac:dyDescent="0.35">
      <c r="A1553" s="15"/>
      <c r="B1553" s="15"/>
      <c r="C1553" s="15" t="s">
        <v>153</v>
      </c>
      <c r="D1553" s="16" t="s">
        <v>23</v>
      </c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73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118508.60000000003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6"/>
    </row>
    <row r="1554" spans="1:69" ht="16.8" customHeight="1" x14ac:dyDescent="0.35">
      <c r="A1554" s="15"/>
      <c r="B1554" s="15"/>
      <c r="C1554" s="15" t="s">
        <v>154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75</v>
      </c>
      <c r="L1554" s="3">
        <f>SUM(L1527:L1553)</f>
        <v>30343.62</v>
      </c>
      <c r="M1554" s="3">
        <f>SUM(M1527:M1553)</f>
        <v>5216.5499999999993</v>
      </c>
      <c r="N1554" s="16" t="s">
        <v>76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118508.60000000003</v>
      </c>
      <c r="AA1554" s="15" t="s">
        <v>23</v>
      </c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 t="s">
        <v>23</v>
      </c>
      <c r="AR1554" s="14"/>
      <c r="AS1554" s="18"/>
      <c r="AT1554" s="16">
        <v>0</v>
      </c>
      <c r="AU1554" s="18">
        <f t="shared" si="513"/>
        <v>0</v>
      </c>
      <c r="AV1554" s="15" t="s">
        <v>23</v>
      </c>
      <c r="AX1554" s="14"/>
      <c r="AY1554" s="18"/>
      <c r="AZ1554" s="16">
        <v>0</v>
      </c>
      <c r="BA1554" s="18">
        <f t="shared" si="514"/>
        <v>0</v>
      </c>
      <c r="BB1554" s="15" t="s">
        <v>23</v>
      </c>
      <c r="BD1554" s="14"/>
      <c r="BE1554" s="18"/>
      <c r="BF1554" s="16">
        <v>0</v>
      </c>
      <c r="BG1554" s="18">
        <f t="shared" si="515"/>
        <v>0</v>
      </c>
      <c r="BH1554" s="15" t="s">
        <v>23</v>
      </c>
      <c r="BJ1554" s="86"/>
      <c r="BK1554" s="86"/>
      <c r="BL1554" s="24"/>
      <c r="BM1554" s="24"/>
      <c r="BN1554" s="24"/>
      <c r="BO1554" s="24"/>
      <c r="BP1554" s="24"/>
      <c r="BQ1554" s="126"/>
    </row>
    <row r="1555" spans="1:69" ht="16.8" customHeight="1" x14ac:dyDescent="0.35">
      <c r="A1555" s="15"/>
      <c r="B1555" s="15"/>
      <c r="C1555" s="15" t="s">
        <v>77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33</v>
      </c>
      <c r="L1555" s="3">
        <f>L1495</f>
        <v>903399.92999999993</v>
      </c>
      <c r="M1555" s="3">
        <f>M1495</f>
        <v>778759.84</v>
      </c>
      <c r="N1555" s="16" t="s">
        <v>78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118508.60000000003</v>
      </c>
      <c r="AA1555" s="15" t="s">
        <v>23</v>
      </c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 t="s">
        <v>23</v>
      </c>
      <c r="AR1555" s="14"/>
      <c r="AS1555" s="18"/>
      <c r="AT1555" s="16">
        <v>0</v>
      </c>
      <c r="AU1555" s="18">
        <f t="shared" si="513"/>
        <v>0</v>
      </c>
      <c r="AV1555" s="15" t="s">
        <v>23</v>
      </c>
      <c r="AX1555" s="14"/>
      <c r="AY1555" s="18"/>
      <c r="AZ1555" s="16">
        <v>0</v>
      </c>
      <c r="BA1555" s="18">
        <f t="shared" si="514"/>
        <v>0</v>
      </c>
      <c r="BB1555" s="15" t="s">
        <v>23</v>
      </c>
      <c r="BD1555" s="14"/>
      <c r="BE1555" s="18"/>
      <c r="BF1555" s="16">
        <v>0</v>
      </c>
      <c r="BG1555" s="18">
        <f t="shared" si="515"/>
        <v>0</v>
      </c>
      <c r="BH1555" s="15" t="s">
        <v>23</v>
      </c>
      <c r="BJ1555" s="86"/>
      <c r="BK1555" s="86"/>
      <c r="BL1555" s="24"/>
      <c r="BM1555" s="24"/>
      <c r="BN1555" s="24"/>
      <c r="BO1555" s="24"/>
      <c r="BP1555" s="24"/>
      <c r="BQ1555" s="126"/>
    </row>
    <row r="1556" spans="1:69" ht="16.8" customHeight="1" thickBot="1" x14ac:dyDescent="0.4">
      <c r="A1556" s="15"/>
      <c r="B1556" s="15"/>
      <c r="C1556" s="15" t="s">
        <v>79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80</v>
      </c>
      <c r="L1556" s="3">
        <f>L1554+L1555</f>
        <v>933743.54999999993</v>
      </c>
      <c r="M1556" s="3">
        <f>M1554+M1555</f>
        <v>783976.39</v>
      </c>
      <c r="N1556" s="16" t="s">
        <v>81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118508.60000000003</v>
      </c>
      <c r="AA1556" s="15"/>
      <c r="AB1556" s="24"/>
      <c r="AC1556" s="15" t="s">
        <v>23</v>
      </c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6"/>
    </row>
    <row r="1557" spans="1:69" ht="16.8" customHeight="1" thickTop="1" thickBot="1" x14ac:dyDescent="0.4">
      <c r="A1557" s="15"/>
      <c r="B1557" s="15"/>
      <c r="C1557" s="15" t="s">
        <v>82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83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118508.60000000003</v>
      </c>
      <c r="AA1557" s="15" t="s">
        <v>23</v>
      </c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 t="s">
        <v>23</v>
      </c>
      <c r="AR1557" s="14"/>
      <c r="AS1557" s="18"/>
      <c r="AT1557" s="16">
        <v>0</v>
      </c>
      <c r="AU1557" s="18">
        <f t="shared" si="513"/>
        <v>0</v>
      </c>
      <c r="AV1557" s="15" t="s">
        <v>23</v>
      </c>
      <c r="AX1557" s="14"/>
      <c r="AY1557" s="18"/>
      <c r="AZ1557" s="16">
        <v>0</v>
      </c>
      <c r="BA1557" s="18">
        <f t="shared" si="514"/>
        <v>0</v>
      </c>
      <c r="BB1557" s="15" t="s">
        <v>23</v>
      </c>
      <c r="BD1557" s="14"/>
      <c r="BE1557" s="18"/>
      <c r="BF1557" s="16">
        <v>0</v>
      </c>
      <c r="BG1557" s="18">
        <f t="shared" si="515"/>
        <v>0</v>
      </c>
      <c r="BH1557" s="15" t="s">
        <v>23</v>
      </c>
      <c r="BJ1557" s="86"/>
      <c r="BK1557" s="86"/>
      <c r="BL1557" s="24"/>
      <c r="BM1557" s="24"/>
      <c r="BN1557" s="24"/>
      <c r="BO1557" s="24"/>
      <c r="BP1557" s="24"/>
      <c r="BQ1557" s="126"/>
    </row>
    <row r="1558" spans="1:69" ht="16.8" customHeight="1" thickTop="1" thickBot="1" x14ac:dyDescent="0.4">
      <c r="A1558" s="15"/>
      <c r="B1558" s="15"/>
      <c r="C1558" s="15" t="s">
        <v>84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85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118508.60000000003</v>
      </c>
      <c r="AA1558" s="15" t="s">
        <v>23</v>
      </c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 t="s">
        <v>23</v>
      </c>
      <c r="AR1558" s="14"/>
      <c r="AS1558" s="18"/>
      <c r="AT1558" s="16">
        <v>0</v>
      </c>
      <c r="AU1558" s="18">
        <f t="shared" si="513"/>
        <v>0</v>
      </c>
      <c r="AV1558" s="15" t="s">
        <v>23</v>
      </c>
      <c r="AX1558" s="14"/>
      <c r="AY1558" s="18"/>
      <c r="AZ1558" s="16">
        <v>0</v>
      </c>
      <c r="BA1558" s="18">
        <f t="shared" si="514"/>
        <v>0</v>
      </c>
      <c r="BB1558" s="15" t="s">
        <v>23</v>
      </c>
      <c r="BD1558" s="14"/>
      <c r="BE1558" s="18"/>
      <c r="BF1558" s="16">
        <v>0</v>
      </c>
      <c r="BG1558" s="18">
        <f t="shared" si="515"/>
        <v>0</v>
      </c>
      <c r="BH1558" s="15" t="s">
        <v>23</v>
      </c>
      <c r="BJ1558" s="86"/>
      <c r="BK1558" s="86"/>
      <c r="BL1558" s="24"/>
      <c r="BM1558" s="24"/>
      <c r="BN1558" s="24"/>
      <c r="BO1558" s="24"/>
      <c r="BP1558" s="24"/>
      <c r="BQ1558" s="126"/>
    </row>
    <row r="1559" spans="1:69" ht="16.8" customHeight="1" thickTop="1" x14ac:dyDescent="0.35">
      <c r="A1559" s="15"/>
      <c r="B1559" s="15"/>
      <c r="C1559" s="15" t="s">
        <v>86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87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118508.60000000003</v>
      </c>
      <c r="AA1559" s="15" t="s">
        <v>23</v>
      </c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 t="s">
        <v>23</v>
      </c>
      <c r="AR1559" s="14"/>
      <c r="AS1559" s="18"/>
      <c r="AT1559" s="16">
        <v>0</v>
      </c>
      <c r="AU1559" s="18">
        <f t="shared" si="513"/>
        <v>0</v>
      </c>
      <c r="AV1559" s="15" t="s">
        <v>23</v>
      </c>
      <c r="AX1559" s="14"/>
      <c r="AY1559" s="18"/>
      <c r="AZ1559" s="16">
        <v>0</v>
      </c>
      <c r="BA1559" s="18">
        <f t="shared" si="514"/>
        <v>0</v>
      </c>
      <c r="BB1559" s="15" t="s">
        <v>23</v>
      </c>
      <c r="BD1559" s="14"/>
      <c r="BE1559" s="18"/>
      <c r="BF1559" s="16">
        <v>0</v>
      </c>
      <c r="BG1559" s="18">
        <f t="shared" si="515"/>
        <v>0</v>
      </c>
      <c r="BH1559" s="15" t="s">
        <v>23</v>
      </c>
      <c r="BJ1559" s="86"/>
      <c r="BK1559" s="86"/>
      <c r="BL1559" s="24"/>
      <c r="BM1559" s="24"/>
      <c r="BN1559" s="24"/>
      <c r="BO1559" s="24"/>
      <c r="BP1559" s="24"/>
      <c r="BQ1559" s="126"/>
    </row>
    <row r="1560" spans="1:69" ht="16.8" customHeight="1" x14ac:dyDescent="0.35">
      <c r="A1560" s="15"/>
      <c r="B1560" s="15"/>
      <c r="C1560" s="15" t="s">
        <v>88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89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5">(X1560-Y1560)+Z1559</f>
        <v>118508.60000000003</v>
      </c>
      <c r="AA1560" s="15" t="s">
        <v>23</v>
      </c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 t="s">
        <v>23</v>
      </c>
      <c r="AR1560" s="14"/>
      <c r="AS1560" s="18"/>
      <c r="AT1560" s="16">
        <v>0</v>
      </c>
      <c r="AU1560" s="18">
        <f t="shared" ref="AU1560:AU1591" si="527">(AS1560-AT1560)+AU1559</f>
        <v>0</v>
      </c>
      <c r="AV1560" s="15" t="s">
        <v>23</v>
      </c>
      <c r="AX1560" s="14"/>
      <c r="AY1560" s="18"/>
      <c r="AZ1560" s="16">
        <v>0</v>
      </c>
      <c r="BA1560" s="18">
        <f t="shared" ref="BA1560:BA1591" si="528">(AY1560-AZ1560)+BA1559</f>
        <v>0</v>
      </c>
      <c r="BB1560" s="15" t="s">
        <v>23</v>
      </c>
      <c r="BD1560" s="14"/>
      <c r="BE1560" s="18"/>
      <c r="BF1560" s="16">
        <v>0</v>
      </c>
      <c r="BG1560" s="18">
        <f t="shared" ref="BG1560:BG1591" si="529">(BE1560-BF1560)+BG1559</f>
        <v>0</v>
      </c>
      <c r="BH1560" s="15" t="s">
        <v>23</v>
      </c>
      <c r="BJ1560" s="86"/>
      <c r="BK1560" s="86"/>
      <c r="BL1560" s="24"/>
      <c r="BM1560" s="24"/>
      <c r="BN1560" s="24"/>
      <c r="BO1560" s="24"/>
      <c r="BP1560" s="24"/>
      <c r="BQ1560" s="126"/>
    </row>
    <row r="1561" spans="1:69" ht="16.8" customHeight="1" x14ac:dyDescent="0.35">
      <c r="A1561" s="15"/>
      <c r="B1561" s="15"/>
      <c r="C1561" s="15" t="s">
        <v>90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91</v>
      </c>
      <c r="L1561" s="3">
        <f>T1584+Z1584+AO1584+AU1584</f>
        <v>204767.77000000002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 t="s">
        <v>23</v>
      </c>
      <c r="W1561" s="14"/>
      <c r="X1561" s="18"/>
      <c r="Y1561" s="16">
        <v>0</v>
      </c>
      <c r="Z1561" s="18">
        <f t="shared" si="525"/>
        <v>118508.60000000003</v>
      </c>
      <c r="AA1561" s="15" t="s">
        <v>23</v>
      </c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 t="s">
        <v>23</v>
      </c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 t="s">
        <v>23</v>
      </c>
      <c r="AR1561" s="14"/>
      <c r="AS1561" s="18"/>
      <c r="AT1561" s="16">
        <v>0</v>
      </c>
      <c r="AU1561" s="18">
        <f t="shared" si="527"/>
        <v>0</v>
      </c>
      <c r="AV1561" s="15" t="s">
        <v>23</v>
      </c>
      <c r="AX1561" s="14"/>
      <c r="AY1561" s="18"/>
      <c r="AZ1561" s="16">
        <v>0</v>
      </c>
      <c r="BA1561" s="18">
        <f t="shared" si="528"/>
        <v>0</v>
      </c>
      <c r="BB1561" s="15" t="s">
        <v>23</v>
      </c>
      <c r="BD1561" s="14"/>
      <c r="BE1561" s="18"/>
      <c r="BF1561" s="16">
        <v>0</v>
      </c>
      <c r="BG1561" s="18">
        <f t="shared" si="529"/>
        <v>0</v>
      </c>
      <c r="BH1561" s="15" t="s">
        <v>23</v>
      </c>
      <c r="BJ1561" s="86"/>
      <c r="BK1561" s="86"/>
      <c r="BL1561" s="24"/>
      <c r="BM1561" s="24"/>
      <c r="BN1561" s="24"/>
      <c r="BO1561" s="24"/>
      <c r="BP1561" s="24"/>
      <c r="BQ1561" s="126"/>
    </row>
    <row r="1562" spans="1:69" ht="16.8" customHeight="1" x14ac:dyDescent="0.35">
      <c r="A1562" s="15"/>
      <c r="B1562" s="15"/>
      <c r="C1562" s="15" t="s">
        <v>92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93</v>
      </c>
      <c r="L1562" s="3"/>
      <c r="M1562" s="46" t="s">
        <v>94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118508.60000000003</v>
      </c>
      <c r="AA1562" s="15" t="s">
        <v>23</v>
      </c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 t="s">
        <v>23</v>
      </c>
      <c r="AR1562" s="14"/>
      <c r="AS1562" s="18"/>
      <c r="AT1562" s="16">
        <v>0</v>
      </c>
      <c r="AU1562" s="18">
        <f t="shared" si="527"/>
        <v>0</v>
      </c>
      <c r="AV1562" s="15" t="s">
        <v>23</v>
      </c>
      <c r="AX1562" s="14"/>
      <c r="AY1562" s="18"/>
      <c r="AZ1562" s="16">
        <v>0</v>
      </c>
      <c r="BA1562" s="18">
        <f t="shared" si="528"/>
        <v>0</v>
      </c>
      <c r="BB1562" s="15" t="s">
        <v>23</v>
      </c>
      <c r="BD1562" s="14"/>
      <c r="BE1562" s="18"/>
      <c r="BF1562" s="16">
        <v>0</v>
      </c>
      <c r="BG1562" s="18">
        <f t="shared" si="529"/>
        <v>0</v>
      </c>
      <c r="BH1562" s="15" t="s">
        <v>23</v>
      </c>
      <c r="BJ1562" s="86"/>
      <c r="BK1562" s="86"/>
      <c r="BL1562" s="24"/>
      <c r="BM1562" s="24"/>
      <c r="BN1562" s="24"/>
      <c r="BO1562" s="24"/>
      <c r="BP1562" s="24"/>
      <c r="BQ1562" s="126"/>
    </row>
    <row r="1563" spans="1:69" ht="16.8" customHeight="1" x14ac:dyDescent="0.35">
      <c r="A1563" s="15"/>
      <c r="B1563" s="15"/>
      <c r="C1563" s="15" t="s">
        <v>95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96</v>
      </c>
      <c r="L1563" s="50">
        <v>114.5</v>
      </c>
      <c r="M1563" s="16" t="s">
        <v>27</v>
      </c>
      <c r="N1563" s="16" t="s">
        <v>28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118508.60000000003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6"/>
    </row>
    <row r="1564" spans="1:69" ht="16.8" customHeight="1" x14ac:dyDescent="0.35">
      <c r="A1564" s="15"/>
      <c r="B1564" s="15"/>
      <c r="C1564" s="15" t="s">
        <v>97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382</v>
      </c>
      <c r="L1564" s="73">
        <v>193</v>
      </c>
      <c r="M1564" s="16" t="s">
        <v>412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118508.60000000003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6"/>
    </row>
    <row r="1565" spans="1:69" ht="16.8" customHeight="1" x14ac:dyDescent="0.35">
      <c r="A1565" s="15"/>
      <c r="B1565" s="15"/>
      <c r="C1565" s="15" t="s">
        <v>100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375</v>
      </c>
      <c r="L1565" s="50">
        <v>337</v>
      </c>
      <c r="M1565" s="30" t="s">
        <v>422</v>
      </c>
      <c r="N1565">
        <v>0.5</v>
      </c>
      <c r="O1565" s="16"/>
      <c r="P1565" s="18" t="s">
        <v>23</v>
      </c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118508.60000000003</v>
      </c>
      <c r="AA1565" s="15" t="s">
        <v>23</v>
      </c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 t="s">
        <v>23</v>
      </c>
      <c r="AR1565" s="14"/>
      <c r="AS1565" s="18"/>
      <c r="AT1565" s="16">
        <v>0</v>
      </c>
      <c r="AU1565" s="18">
        <f t="shared" si="527"/>
        <v>0</v>
      </c>
      <c r="AV1565" s="15" t="s">
        <v>23</v>
      </c>
      <c r="AX1565" s="14"/>
      <c r="AY1565" s="18"/>
      <c r="AZ1565" s="16">
        <v>0</v>
      </c>
      <c r="BA1565" s="18">
        <f t="shared" si="528"/>
        <v>0</v>
      </c>
      <c r="BB1565" s="15" t="s">
        <v>23</v>
      </c>
      <c r="BD1565" s="14"/>
      <c r="BE1565" s="18"/>
      <c r="BF1565" s="16">
        <v>0</v>
      </c>
      <c r="BG1565" s="18">
        <f t="shared" si="529"/>
        <v>0</v>
      </c>
      <c r="BH1565" s="15" t="s">
        <v>23</v>
      </c>
      <c r="BJ1565" s="86"/>
      <c r="BK1565" s="86"/>
      <c r="BL1565" s="24"/>
      <c r="BM1565" s="24"/>
      <c r="BN1565" s="24"/>
      <c r="BO1565" s="24"/>
      <c r="BP1565" s="24"/>
      <c r="BQ1565" s="126"/>
    </row>
    <row r="1566" spans="1:69" ht="16.8" customHeight="1" x14ac:dyDescent="0.35">
      <c r="A1566" s="15"/>
      <c r="B1566" s="15"/>
      <c r="C1566" s="64" t="s">
        <v>157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 t="s">
        <v>23</v>
      </c>
      <c r="L1566" s="16">
        <v>0</v>
      </c>
      <c r="M1566" s="30" t="s">
        <v>404</v>
      </c>
      <c r="N1566">
        <v>0.5</v>
      </c>
      <c r="O1566" s="16" t="s">
        <v>23</v>
      </c>
      <c r="P1566" s="18" t="s">
        <v>23</v>
      </c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118508.60000000003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6"/>
    </row>
    <row r="1567" spans="1:69" ht="16.8" customHeight="1" x14ac:dyDescent="0.35">
      <c r="A1567" s="15"/>
      <c r="B1567" s="15"/>
      <c r="C1567" s="15" t="s">
        <v>104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383</v>
      </c>
      <c r="L1567" s="30">
        <v>294.5</v>
      </c>
      <c r="M1567" s="30" t="s">
        <v>425</v>
      </c>
      <c r="N1567">
        <v>102</v>
      </c>
      <c r="O1567" s="16" t="s">
        <v>23</v>
      </c>
      <c r="P1567" s="18" t="s">
        <v>23</v>
      </c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195</v>
      </c>
      <c r="X1567" s="18">
        <v>0</v>
      </c>
      <c r="Y1567" s="16"/>
      <c r="Z1567" s="18">
        <f t="shared" si="525"/>
        <v>118508.60000000003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6"/>
    </row>
    <row r="1568" spans="1:69" ht="16.8" customHeight="1" x14ac:dyDescent="0.35">
      <c r="A1568" s="15"/>
      <c r="B1568" s="15"/>
      <c r="C1568" s="47" t="s">
        <v>158</v>
      </c>
      <c r="D1568" s="16"/>
      <c r="E1568" s="16"/>
      <c r="F1568" s="1">
        <v>0</v>
      </c>
      <c r="G1568" s="16">
        <v>0</v>
      </c>
      <c r="H1568" s="16"/>
      <c r="I1568" s="4" t="s">
        <v>23</v>
      </c>
      <c r="J1568" s="14"/>
      <c r="K1568" s="148" t="s">
        <v>396</v>
      </c>
      <c r="L1568" s="67">
        <v>936</v>
      </c>
      <c r="M1568" s="16" t="s">
        <v>426</v>
      </c>
      <c r="N1568" s="16">
        <v>1</v>
      </c>
      <c r="O1568" s="16" t="s">
        <v>23</v>
      </c>
      <c r="P1568" s="18" t="s">
        <v>23</v>
      </c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118508.60000000003</v>
      </c>
      <c r="AA1568" s="15" t="s">
        <v>23</v>
      </c>
      <c r="AB1568" s="24"/>
      <c r="AC1568" s="64" t="s">
        <v>159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 t="s">
        <v>23</v>
      </c>
      <c r="AR1568" s="14"/>
      <c r="AS1568" s="18"/>
      <c r="AT1568" s="16">
        <v>0</v>
      </c>
      <c r="AU1568" s="18">
        <f t="shared" si="527"/>
        <v>0</v>
      </c>
      <c r="AV1568" s="15" t="s">
        <v>23</v>
      </c>
      <c r="AX1568" s="14"/>
      <c r="AY1568" s="18"/>
      <c r="AZ1568" s="16">
        <v>0</v>
      </c>
      <c r="BA1568" s="18">
        <f t="shared" si="528"/>
        <v>0</v>
      </c>
      <c r="BB1568" s="15" t="s">
        <v>23</v>
      </c>
      <c r="BD1568" s="14"/>
      <c r="BE1568" s="18"/>
      <c r="BF1568" s="16">
        <v>0</v>
      </c>
      <c r="BG1568" s="18">
        <f t="shared" si="529"/>
        <v>0</v>
      </c>
      <c r="BH1568" s="15" t="s">
        <v>23</v>
      </c>
      <c r="BJ1568" s="86"/>
      <c r="BK1568" s="86"/>
      <c r="BL1568" s="24"/>
      <c r="BM1568" s="24"/>
      <c r="BN1568" s="24"/>
      <c r="BO1568" s="24"/>
      <c r="BP1568" s="24"/>
      <c r="BQ1568" s="126"/>
    </row>
    <row r="1569" spans="1:69" ht="16.8" customHeight="1" x14ac:dyDescent="0.35">
      <c r="A1569" s="15"/>
      <c r="B1569" s="15"/>
      <c r="C1569" s="15" t="s">
        <v>108</v>
      </c>
      <c r="D1569" s="16"/>
      <c r="E1569" s="16"/>
      <c r="F1569" s="16"/>
      <c r="G1569" s="16">
        <v>0</v>
      </c>
      <c r="H1569" s="16"/>
      <c r="I1569" s="4" t="s">
        <v>23</v>
      </c>
      <c r="J1569" s="14"/>
      <c r="K1569" s="30" t="s">
        <v>415</v>
      </c>
      <c r="L1569">
        <v>201.5</v>
      </c>
      <c r="M1569" s="25" t="s">
        <v>438</v>
      </c>
      <c r="N1569" s="83">
        <v>1922</v>
      </c>
      <c r="O1569" s="16" t="s">
        <v>23</v>
      </c>
      <c r="P1569" s="18" t="s">
        <v>23</v>
      </c>
      <c r="Q1569" s="14"/>
      <c r="R1569" s="18"/>
      <c r="S1569" s="16">
        <f>G1569</f>
        <v>0</v>
      </c>
      <c r="T1569" s="18">
        <f t="shared" si="524"/>
        <v>80819.95</v>
      </c>
      <c r="U1569" s="15" t="s">
        <v>110</v>
      </c>
      <c r="W1569" s="14"/>
      <c r="X1569" s="18"/>
      <c r="Y1569" s="16">
        <v>0</v>
      </c>
      <c r="Z1569" s="18">
        <f t="shared" si="525"/>
        <v>118508.60000000003</v>
      </c>
      <c r="AA1569" s="15" t="s">
        <v>23</v>
      </c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 t="s">
        <v>23</v>
      </c>
      <c r="AR1569" s="14"/>
      <c r="AS1569" s="18">
        <v>0</v>
      </c>
      <c r="AT1569" s="16">
        <v>0</v>
      </c>
      <c r="AU1569" s="18">
        <f t="shared" si="527"/>
        <v>0</v>
      </c>
      <c r="AV1569" s="15" t="s">
        <v>23</v>
      </c>
      <c r="AX1569" s="14"/>
      <c r="AY1569" s="18">
        <v>0</v>
      </c>
      <c r="AZ1569" s="16">
        <v>0</v>
      </c>
      <c r="BA1569" s="18">
        <f t="shared" si="528"/>
        <v>0</v>
      </c>
      <c r="BB1569" s="15" t="s">
        <v>23</v>
      </c>
      <c r="BD1569" s="14"/>
      <c r="BE1569" s="18">
        <v>0</v>
      </c>
      <c r="BF1569" s="16">
        <v>0</v>
      </c>
      <c r="BG1569" s="18">
        <f t="shared" si="529"/>
        <v>0</v>
      </c>
      <c r="BH1569" s="15" t="s">
        <v>23</v>
      </c>
      <c r="BJ1569" s="86"/>
      <c r="BK1569" s="86"/>
      <c r="BL1569" s="24"/>
      <c r="BM1569" s="24"/>
      <c r="BN1569" s="24"/>
      <c r="BO1569" s="24"/>
      <c r="BP1569" s="24"/>
      <c r="BQ1569" s="126"/>
    </row>
    <row r="1570" spans="1:69" ht="16.8" customHeight="1" x14ac:dyDescent="0.35">
      <c r="A1570" s="15"/>
      <c r="B1570" s="15"/>
      <c r="C1570" s="15" t="s">
        <v>111</v>
      </c>
      <c r="D1570" s="16"/>
      <c r="E1570" s="16"/>
      <c r="F1570" s="16">
        <v>0</v>
      </c>
      <c r="G1570" s="16">
        <v>0</v>
      </c>
      <c r="H1570" s="16"/>
      <c r="I1570" s="4" t="s">
        <v>23</v>
      </c>
      <c r="J1570" s="14"/>
      <c r="K1570" s="16" t="s">
        <v>416</v>
      </c>
      <c r="L1570" s="16">
        <v>423.5</v>
      </c>
      <c r="M1570" s="16" t="s">
        <v>439</v>
      </c>
      <c r="N1570" s="67">
        <v>-74.5</v>
      </c>
      <c r="O1570" s="16"/>
      <c r="P1570" s="18" t="s">
        <v>23</v>
      </c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118508.60000000003</v>
      </c>
      <c r="AA1570" s="15" t="s">
        <v>23</v>
      </c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 t="s">
        <v>23</v>
      </c>
      <c r="AR1570" s="14"/>
      <c r="AS1570" s="18">
        <v>0</v>
      </c>
      <c r="AT1570" s="16">
        <v>0</v>
      </c>
      <c r="AU1570" s="18">
        <f t="shared" si="527"/>
        <v>0</v>
      </c>
      <c r="AV1570" s="15" t="s">
        <v>23</v>
      </c>
      <c r="AX1570" s="14"/>
      <c r="AY1570" s="18">
        <v>0</v>
      </c>
      <c r="AZ1570" s="16">
        <v>0</v>
      </c>
      <c r="BA1570" s="18">
        <f t="shared" si="528"/>
        <v>0</v>
      </c>
      <c r="BB1570" s="15" t="s">
        <v>23</v>
      </c>
      <c r="BD1570" s="14"/>
      <c r="BE1570" s="18">
        <v>0</v>
      </c>
      <c r="BF1570" s="16">
        <v>0</v>
      </c>
      <c r="BG1570" s="18">
        <f t="shared" si="529"/>
        <v>0</v>
      </c>
      <c r="BH1570" s="15" t="s">
        <v>23</v>
      </c>
      <c r="BJ1570" s="86"/>
      <c r="BK1570" s="86"/>
      <c r="BL1570" s="24"/>
      <c r="BM1570" s="24"/>
      <c r="BN1570" s="24"/>
      <c r="BO1570" s="24"/>
      <c r="BP1570" s="24"/>
      <c r="BQ1570" s="126"/>
    </row>
    <row r="1571" spans="1:69" ht="16.8" customHeight="1" x14ac:dyDescent="0.35">
      <c r="A1571" s="15"/>
      <c r="B1571" s="15"/>
      <c r="C1571" s="15" t="s">
        <v>113</v>
      </c>
      <c r="D1571" s="16"/>
      <c r="E1571" s="16"/>
      <c r="F1571" s="16">
        <v>0</v>
      </c>
      <c r="G1571" s="16">
        <v>0</v>
      </c>
      <c r="H1571" s="16"/>
      <c r="I1571" s="4" t="s">
        <v>23</v>
      </c>
      <c r="J1571" s="14"/>
      <c r="K1571" s="44" t="s">
        <v>427</v>
      </c>
      <c r="L1571" s="16">
        <v>1605</v>
      </c>
      <c r="M1571" s="16" t="s">
        <v>419</v>
      </c>
      <c r="N1571" s="16">
        <v>357.5</v>
      </c>
      <c r="O1571" s="16"/>
      <c r="P1571" s="18" t="s">
        <v>23</v>
      </c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118508.60000000003</v>
      </c>
      <c r="AA1571" s="15" t="s">
        <v>23</v>
      </c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 t="s">
        <v>23</v>
      </c>
      <c r="AR1571" s="14"/>
      <c r="AS1571" s="18">
        <v>0</v>
      </c>
      <c r="AT1571" s="16"/>
      <c r="AU1571" s="18">
        <f t="shared" si="527"/>
        <v>0</v>
      </c>
      <c r="AV1571" s="15" t="s">
        <v>23</v>
      </c>
      <c r="AX1571" s="14"/>
      <c r="AY1571" s="18">
        <v>0</v>
      </c>
      <c r="AZ1571" s="16"/>
      <c r="BA1571" s="18">
        <f t="shared" si="528"/>
        <v>0</v>
      </c>
      <c r="BB1571" s="15" t="s">
        <v>23</v>
      </c>
      <c r="BD1571" s="14"/>
      <c r="BE1571" s="18">
        <v>0</v>
      </c>
      <c r="BF1571" s="16"/>
      <c r="BG1571" s="18">
        <f t="shared" si="529"/>
        <v>0</v>
      </c>
      <c r="BH1571" s="15" t="s">
        <v>23</v>
      </c>
      <c r="BJ1571" s="86"/>
      <c r="BK1571" s="86"/>
      <c r="BL1571" s="24"/>
      <c r="BM1571" s="24"/>
      <c r="BN1571" s="24"/>
      <c r="BO1571" s="24"/>
      <c r="BP1571" s="24"/>
      <c r="BQ1571" s="126"/>
    </row>
    <row r="1572" spans="1:69" ht="16.8" customHeight="1" x14ac:dyDescent="0.35">
      <c r="A1572" s="15" t="s">
        <v>23</v>
      </c>
      <c r="B1572" s="15"/>
      <c r="C1572" s="15" t="s">
        <v>115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429</v>
      </c>
      <c r="L1572" s="16">
        <v>1069.5</v>
      </c>
      <c r="M1572" s="16" t="s">
        <v>420</v>
      </c>
      <c r="N1572" s="16">
        <v>511.5</v>
      </c>
      <c r="O1572" s="16"/>
      <c r="P1572" s="18" t="s">
        <v>23</v>
      </c>
      <c r="Q1572" s="14"/>
      <c r="R1572" s="18">
        <v>0</v>
      </c>
      <c r="S1572" s="16">
        <v>0</v>
      </c>
      <c r="T1572" s="18">
        <f t="shared" si="524"/>
        <v>80819.95</v>
      </c>
      <c r="U1572" s="15" t="s">
        <v>23</v>
      </c>
      <c r="W1572" s="14"/>
      <c r="X1572" s="18">
        <f>F1572</f>
        <v>0</v>
      </c>
      <c r="Y1572" s="16">
        <v>0</v>
      </c>
      <c r="Z1572" s="18">
        <f t="shared" si="525"/>
        <v>118508.60000000003</v>
      </c>
      <c r="AA1572" s="15" t="str">
        <f>C1572</f>
        <v>VERSAMENTO</v>
      </c>
      <c r="AB1572" s="24"/>
      <c r="AC1572" s="15" t="s">
        <v>23</v>
      </c>
      <c r="AD1572" s="25"/>
      <c r="AE1572" s="62" t="s">
        <v>23</v>
      </c>
      <c r="AF1572" s="63" t="s">
        <v>23</v>
      </c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 t="s">
        <v>23</v>
      </c>
      <c r="AR1572" s="14"/>
      <c r="AS1572" s="18">
        <v>0</v>
      </c>
      <c r="AT1572" s="16"/>
      <c r="AU1572" s="18">
        <f t="shared" si="527"/>
        <v>0</v>
      </c>
      <c r="AV1572" s="15" t="s">
        <v>23</v>
      </c>
      <c r="AX1572" s="14"/>
      <c r="AY1572" s="18">
        <v>0</v>
      </c>
      <c r="AZ1572" s="16"/>
      <c r="BA1572" s="18">
        <f t="shared" si="528"/>
        <v>0</v>
      </c>
      <c r="BB1572" s="15" t="s">
        <v>23</v>
      </c>
      <c r="BD1572" s="14"/>
      <c r="BE1572" s="18">
        <v>0</v>
      </c>
      <c r="BF1572" s="16"/>
      <c r="BG1572" s="18">
        <f t="shared" si="529"/>
        <v>0</v>
      </c>
      <c r="BH1572" s="15" t="s">
        <v>23</v>
      </c>
      <c r="BJ1572" s="86"/>
      <c r="BK1572" s="86"/>
      <c r="BL1572" s="24"/>
      <c r="BM1572" s="24"/>
      <c r="BN1572" s="24"/>
      <c r="BO1572" s="24"/>
      <c r="BP1572" s="24"/>
      <c r="BQ1572" s="126"/>
    </row>
    <row r="1573" spans="1:69" ht="16.8" customHeight="1" x14ac:dyDescent="0.35">
      <c r="A1573" s="15"/>
      <c r="B1573" s="15" t="s">
        <v>23</v>
      </c>
      <c r="C1573" s="15" t="s">
        <v>115</v>
      </c>
      <c r="D1573" s="16"/>
      <c r="E1573" s="16"/>
      <c r="F1573" s="16">
        <v>0</v>
      </c>
      <c r="G1573" s="16"/>
      <c r="H1573" s="16">
        <v>0</v>
      </c>
      <c r="I1573" s="4"/>
      <c r="J1573" s="14" t="s">
        <v>23</v>
      </c>
      <c r="K1573" s="16" t="s">
        <v>431</v>
      </c>
      <c r="L1573" s="16">
        <v>236.02</v>
      </c>
      <c r="M1573" s="16" t="s">
        <v>432</v>
      </c>
      <c r="N1573" s="16">
        <v>75</v>
      </c>
      <c r="O1573" s="16"/>
      <c r="P1573" s="18" t="s">
        <v>23</v>
      </c>
      <c r="Q1573" s="14"/>
      <c r="R1573" s="18">
        <v>0</v>
      </c>
      <c r="S1573" s="16">
        <v>0</v>
      </c>
      <c r="T1573" s="18">
        <f t="shared" si="524"/>
        <v>80819.95</v>
      </c>
      <c r="U1573" s="15" t="s">
        <v>23</v>
      </c>
      <c r="W1573" s="14"/>
      <c r="X1573" s="18">
        <f>F1573</f>
        <v>0</v>
      </c>
      <c r="Y1573" s="16"/>
      <c r="Z1573" s="18">
        <f t="shared" si="525"/>
        <v>118508.60000000003</v>
      </c>
      <c r="AA1573" s="15" t="s">
        <v>23</v>
      </c>
      <c r="AB1573" s="24"/>
      <c r="AC1573" s="15" t="s">
        <v>23</v>
      </c>
      <c r="AD1573" s="25"/>
      <c r="AE1573" s="62" t="s">
        <v>23</v>
      </c>
      <c r="AF1573" s="63" t="s">
        <v>23</v>
      </c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 t="s">
        <v>23</v>
      </c>
      <c r="AR1573" s="14"/>
      <c r="AS1573" s="18">
        <v>0</v>
      </c>
      <c r="AT1573" s="16"/>
      <c r="AU1573" s="18">
        <f t="shared" si="527"/>
        <v>0</v>
      </c>
      <c r="AV1573" s="15" t="s">
        <v>23</v>
      </c>
      <c r="AX1573" s="14"/>
      <c r="AY1573" s="18">
        <v>0</v>
      </c>
      <c r="AZ1573" s="16"/>
      <c r="BA1573" s="18">
        <f t="shared" si="528"/>
        <v>0</v>
      </c>
      <c r="BB1573" s="15" t="s">
        <v>23</v>
      </c>
      <c r="BD1573" s="14"/>
      <c r="BE1573" s="18">
        <v>0</v>
      </c>
      <c r="BF1573" s="16"/>
      <c r="BG1573" s="18">
        <f t="shared" si="529"/>
        <v>0</v>
      </c>
      <c r="BH1573" s="15" t="s">
        <v>23</v>
      </c>
      <c r="BJ1573" s="86"/>
      <c r="BK1573" s="86"/>
      <c r="BL1573" s="24"/>
      <c r="BM1573" s="24"/>
      <c r="BN1573" s="24"/>
      <c r="BO1573" s="24"/>
      <c r="BP1573" s="24"/>
      <c r="BQ1573" s="126"/>
    </row>
    <row r="1574" spans="1:69" ht="16.8" customHeight="1" x14ac:dyDescent="0.35">
      <c r="A1574" s="15" t="s">
        <v>23</v>
      </c>
      <c r="B1574" s="15"/>
      <c r="C1574" s="15" t="s">
        <v>115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434</v>
      </c>
      <c r="L1574" s="67">
        <v>0.02</v>
      </c>
      <c r="M1574" s="44" t="s">
        <v>23</v>
      </c>
      <c r="N1574" s="16">
        <v>0</v>
      </c>
      <c r="O1574" s="16"/>
      <c r="P1574" s="18" t="s">
        <v>23</v>
      </c>
      <c r="Q1574" s="14"/>
      <c r="R1574" s="18">
        <v>0</v>
      </c>
      <c r="S1574" s="16">
        <v>0</v>
      </c>
      <c r="T1574" s="18">
        <f t="shared" si="524"/>
        <v>80819.95</v>
      </c>
      <c r="U1574" s="15" t="s">
        <v>23</v>
      </c>
      <c r="W1574" s="14"/>
      <c r="X1574" s="18">
        <f>F1574</f>
        <v>0</v>
      </c>
      <c r="Y1574" s="16">
        <v>0</v>
      </c>
      <c r="Z1574" s="18">
        <f t="shared" si="525"/>
        <v>118508.60000000003</v>
      </c>
      <c r="AA1574" s="15" t="s">
        <v>23</v>
      </c>
      <c r="AB1574" s="24"/>
      <c r="AC1574" s="15" t="s">
        <v>23</v>
      </c>
      <c r="AD1574" s="25"/>
      <c r="AE1574" s="62" t="s">
        <v>23</v>
      </c>
      <c r="AF1574" s="63" t="s">
        <v>23</v>
      </c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 t="s">
        <v>23</v>
      </c>
      <c r="AR1574" s="14"/>
      <c r="AS1574" s="18">
        <v>0</v>
      </c>
      <c r="AT1574" s="16"/>
      <c r="AU1574" s="18">
        <f t="shared" si="527"/>
        <v>0</v>
      </c>
      <c r="AV1574" s="15" t="s">
        <v>23</v>
      </c>
      <c r="AX1574" s="14"/>
      <c r="AY1574" s="18">
        <v>0</v>
      </c>
      <c r="AZ1574" s="16"/>
      <c r="BA1574" s="18">
        <f t="shared" si="528"/>
        <v>0</v>
      </c>
      <c r="BB1574" s="15" t="s">
        <v>23</v>
      </c>
      <c r="BD1574" s="14"/>
      <c r="BE1574" s="18">
        <v>0</v>
      </c>
      <c r="BF1574" s="16"/>
      <c r="BG1574" s="18">
        <f t="shared" si="529"/>
        <v>0</v>
      </c>
      <c r="BH1574" s="15" t="s">
        <v>23</v>
      </c>
      <c r="BJ1574" s="86"/>
      <c r="BK1574" s="86"/>
      <c r="BL1574" s="24"/>
      <c r="BM1574" s="24"/>
      <c r="BN1574" s="24"/>
      <c r="BO1574" s="24"/>
      <c r="BP1574" s="24"/>
      <c r="BQ1574" s="126"/>
    </row>
    <row r="1575" spans="1:69" ht="16.8" customHeight="1" x14ac:dyDescent="0.35">
      <c r="A1575" s="15"/>
      <c r="B1575" s="15"/>
      <c r="C1575" s="15" t="s">
        <v>115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69</v>
      </c>
      <c r="L1575" s="51">
        <f>AI1584</f>
        <v>0</v>
      </c>
      <c r="M1575" s="16" t="s">
        <v>23</v>
      </c>
      <c r="N1575" s="16">
        <v>0</v>
      </c>
      <c r="O1575" s="16"/>
      <c r="P1575" s="18" t="s">
        <v>23</v>
      </c>
      <c r="Q1575" s="14"/>
      <c r="R1575" s="18">
        <v>0</v>
      </c>
      <c r="S1575" s="16">
        <v>0</v>
      </c>
      <c r="T1575" s="18">
        <f t="shared" si="524"/>
        <v>80819.95</v>
      </c>
      <c r="U1575" s="15" t="s">
        <v>23</v>
      </c>
      <c r="W1575" s="14"/>
      <c r="X1575" s="18">
        <v>0</v>
      </c>
      <c r="Y1575" s="16">
        <v>0</v>
      </c>
      <c r="Z1575" s="18">
        <f t="shared" si="525"/>
        <v>118508.60000000003</v>
      </c>
      <c r="AA1575" s="15" t="str">
        <f>C1575</f>
        <v>VERSAMENTO</v>
      </c>
      <c r="AB1575" s="24"/>
      <c r="AC1575" s="15" t="s">
        <v>23</v>
      </c>
      <c r="AD1575" s="25"/>
      <c r="AE1575" s="62" t="s">
        <v>23</v>
      </c>
      <c r="AF1575" s="63" t="s">
        <v>23</v>
      </c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 t="s">
        <v>23</v>
      </c>
      <c r="AR1575" s="14"/>
      <c r="AS1575" s="18">
        <v>0</v>
      </c>
      <c r="AT1575" s="16"/>
      <c r="AU1575" s="18">
        <f t="shared" si="527"/>
        <v>0</v>
      </c>
      <c r="AV1575" s="15" t="s">
        <v>23</v>
      </c>
      <c r="AX1575" s="14"/>
      <c r="AY1575" s="18">
        <v>0</v>
      </c>
      <c r="AZ1575" s="16"/>
      <c r="BA1575" s="18">
        <f t="shared" si="528"/>
        <v>0</v>
      </c>
      <c r="BB1575" s="15" t="s">
        <v>23</v>
      </c>
      <c r="BD1575" s="14"/>
      <c r="BE1575" s="18">
        <v>0</v>
      </c>
      <c r="BF1575" s="16"/>
      <c r="BG1575" s="18">
        <f t="shared" si="529"/>
        <v>0</v>
      </c>
      <c r="BH1575" s="15" t="s">
        <v>23</v>
      </c>
      <c r="BJ1575" s="86" t="s">
        <v>440</v>
      </c>
      <c r="BK1575" s="86"/>
      <c r="BL1575" s="24">
        <v>458.1</v>
      </c>
      <c r="BM1575" s="24"/>
      <c r="BN1575" s="24"/>
      <c r="BO1575" s="24"/>
      <c r="BP1575" s="24"/>
      <c r="BQ1575" s="126"/>
    </row>
    <row r="1576" spans="1:69" ht="16.8" customHeight="1" x14ac:dyDescent="0.35">
      <c r="A1576" s="15"/>
      <c r="B1576" s="15"/>
      <c r="C1576" s="68" t="s">
        <v>115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119</v>
      </c>
      <c r="L1576" s="16">
        <f>SUM(L1563:L1575)</f>
        <v>5410.5400000000009</v>
      </c>
      <c r="M1576" s="16" t="s">
        <v>23</v>
      </c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 t="s">
        <v>23</v>
      </c>
      <c r="W1576" s="14"/>
      <c r="X1576" s="18">
        <v>0</v>
      </c>
      <c r="Y1576" s="16"/>
      <c r="Z1576" s="18">
        <f t="shared" si="525"/>
        <v>118508.60000000003</v>
      </c>
      <c r="AA1576" s="15" t="str">
        <f>C1576</f>
        <v>VERSAMENTO</v>
      </c>
      <c r="AB1576" s="24"/>
      <c r="AC1576" s="15" t="s">
        <v>23</v>
      </c>
      <c r="AD1576" s="25"/>
      <c r="AE1576" s="62" t="s">
        <v>23</v>
      </c>
      <c r="AF1576" s="63" t="s">
        <v>23</v>
      </c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 t="s">
        <v>23</v>
      </c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 t="s">
        <v>23</v>
      </c>
      <c r="BD1576" s="14"/>
      <c r="BE1576" s="18">
        <v>0</v>
      </c>
      <c r="BF1576" s="16"/>
      <c r="BG1576" s="18">
        <f t="shared" si="529"/>
        <v>0</v>
      </c>
      <c r="BH1576" s="15" t="s">
        <v>23</v>
      </c>
      <c r="BJ1576" s="86"/>
      <c r="BK1576" s="86"/>
      <c r="BL1576" s="24"/>
      <c r="BM1576" s="24"/>
      <c r="BN1576" s="24"/>
      <c r="BO1576" s="24"/>
      <c r="BP1576" s="24"/>
      <c r="BQ1576" s="126"/>
    </row>
    <row r="1577" spans="1:69" ht="16.8" customHeight="1" x14ac:dyDescent="0.35">
      <c r="A1577" s="15"/>
      <c r="B1577" s="15"/>
      <c r="C1577" s="15" t="s">
        <v>178</v>
      </c>
      <c r="D1577" s="16"/>
      <c r="E1577" s="16"/>
      <c r="F1577" s="16">
        <f>'BONIFICI GENERALI '!B1246+'BONIFICI TUTELA'!B778+BL1584</f>
        <v>5439.22</v>
      </c>
      <c r="G1577" s="85">
        <f>F1567</f>
        <v>0</v>
      </c>
      <c r="H1577" s="16"/>
      <c r="I1577" s="4"/>
      <c r="J1577" s="14"/>
      <c r="K1577" s="17" t="s">
        <v>94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 t="s">
        <v>23</v>
      </c>
      <c r="W1577" s="14"/>
      <c r="X1577" s="18">
        <f>F1577</f>
        <v>5439.22</v>
      </c>
      <c r="Y1577" s="16">
        <f>G1577</f>
        <v>0</v>
      </c>
      <c r="Z1577" s="18">
        <f t="shared" si="525"/>
        <v>123947.82000000004</v>
      </c>
      <c r="AA1577" s="15" t="str">
        <f>C1577</f>
        <v>BONIFICI</v>
      </c>
      <c r="AB1577" s="24"/>
      <c r="AC1577" s="15" t="s">
        <v>23</v>
      </c>
      <c r="AD1577" s="25"/>
      <c r="AE1577" s="62" t="s">
        <v>23</v>
      </c>
      <c r="AF1577" s="63" t="s">
        <v>23</v>
      </c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 t="s">
        <v>23</v>
      </c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 t="s">
        <v>23</v>
      </c>
      <c r="BD1577" s="14"/>
      <c r="BE1577" s="18">
        <v>0</v>
      </c>
      <c r="BF1577" s="16"/>
      <c r="BG1577" s="18">
        <f t="shared" si="529"/>
        <v>0</v>
      </c>
      <c r="BH1577" s="15" t="s">
        <v>23</v>
      </c>
      <c r="BJ1577" s="86"/>
      <c r="BK1577" s="86"/>
      <c r="BL1577" s="24"/>
      <c r="BM1577" s="24"/>
      <c r="BN1577" s="24"/>
      <c r="BO1577" s="24"/>
      <c r="BP1577" s="24"/>
      <c r="BQ1577" s="126"/>
    </row>
    <row r="1578" spans="1:69" ht="16.8" customHeight="1" x14ac:dyDescent="0.35">
      <c r="A1578" s="15"/>
      <c r="B1578" s="15"/>
      <c r="C1578" s="47" t="s">
        <v>120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 t="s">
        <v>23</v>
      </c>
      <c r="N1578" s="3" t="s">
        <v>23</v>
      </c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123947.82000000004</v>
      </c>
      <c r="AA1578" s="15" t="str">
        <f>C1578</f>
        <v>PREL .PROVVIGIONI MATURATE</v>
      </c>
      <c r="AB1578" s="24"/>
      <c r="AC1578" s="15" t="s">
        <v>166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 t="s">
        <v>23</v>
      </c>
      <c r="AR1578" s="14"/>
      <c r="AS1578" s="18"/>
      <c r="AT1578" s="25">
        <v>0</v>
      </c>
      <c r="AU1578" s="18">
        <f t="shared" si="527"/>
        <v>0</v>
      </c>
      <c r="AV1578" s="15" t="s">
        <v>23</v>
      </c>
      <c r="AX1578" s="14"/>
      <c r="AY1578" s="18"/>
      <c r="AZ1578" s="25">
        <v>0</v>
      </c>
      <c r="BA1578" s="18">
        <f t="shared" si="528"/>
        <v>0</v>
      </c>
      <c r="BB1578" s="15" t="s">
        <v>23</v>
      </c>
      <c r="BD1578" s="14"/>
      <c r="BE1578" s="18"/>
      <c r="BF1578" s="25">
        <v>0</v>
      </c>
      <c r="BG1578" s="18">
        <f t="shared" si="529"/>
        <v>0</v>
      </c>
      <c r="BH1578" s="15" t="s">
        <v>23</v>
      </c>
      <c r="BJ1578" s="86"/>
      <c r="BK1578" s="86"/>
      <c r="BL1578" s="24"/>
      <c r="BM1578" s="24"/>
      <c r="BN1578" s="24"/>
      <c r="BO1578" s="24"/>
      <c r="BP1578" s="24"/>
      <c r="BQ1578" s="126"/>
    </row>
    <row r="1579" spans="1:69" ht="16.8" customHeight="1" x14ac:dyDescent="0.35">
      <c r="A1579" s="15"/>
      <c r="B1579" s="15"/>
      <c r="C1579" s="15" t="s">
        <v>121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 t="s">
        <v>23</v>
      </c>
      <c r="N1579" s="16" t="s">
        <v>23</v>
      </c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123947.82000000004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6"/>
    </row>
    <row r="1580" spans="1:69" ht="16.8" customHeight="1" x14ac:dyDescent="0.35">
      <c r="A1580" s="15" t="s">
        <v>23</v>
      </c>
      <c r="B1580" s="15"/>
      <c r="C1580" s="15" t="s">
        <v>122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123947.82000000004</v>
      </c>
      <c r="AA1580" s="15" t="s">
        <v>23</v>
      </c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 t="s">
        <v>23</v>
      </c>
      <c r="AR1580" s="14"/>
      <c r="AS1580" s="18"/>
      <c r="AT1580" s="16">
        <v>0</v>
      </c>
      <c r="AU1580" s="18">
        <f t="shared" si="527"/>
        <v>0</v>
      </c>
      <c r="AV1580" s="15" t="s">
        <v>23</v>
      </c>
      <c r="AX1580" s="14"/>
      <c r="AY1580" s="18"/>
      <c r="AZ1580" s="16">
        <v>0</v>
      </c>
      <c r="BA1580" s="18">
        <f t="shared" si="528"/>
        <v>0</v>
      </c>
      <c r="BB1580" s="15" t="s">
        <v>23</v>
      </c>
      <c r="BD1580" s="14"/>
      <c r="BE1580" s="18"/>
      <c r="BF1580" s="16">
        <v>0</v>
      </c>
      <c r="BG1580" s="18">
        <f t="shared" si="529"/>
        <v>0</v>
      </c>
      <c r="BH1580" s="15" t="s">
        <v>23</v>
      </c>
      <c r="BJ1580" s="86"/>
      <c r="BK1580" s="86"/>
      <c r="BL1580" s="24"/>
      <c r="BM1580" s="24"/>
      <c r="BN1580" s="24"/>
      <c r="BO1580" s="24"/>
      <c r="BP1580" s="24"/>
      <c r="BQ1580" s="126"/>
    </row>
    <row r="1581" spans="1:69" ht="16.8" customHeight="1" x14ac:dyDescent="0.35">
      <c r="A1581" s="15" t="s">
        <v>441</v>
      </c>
      <c r="B1581" s="15"/>
      <c r="C1581" s="15" t="s">
        <v>23</v>
      </c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123</v>
      </c>
      <c r="L1581" s="3">
        <f>SUM(L1561:L1575)+N1560+L1577+L1578</f>
        <v>243468.43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 t="s">
        <v>23</v>
      </c>
      <c r="W1581" s="14"/>
      <c r="X1581" s="18">
        <v>0</v>
      </c>
      <c r="Y1581" s="16">
        <v>0</v>
      </c>
      <c r="Z1581" s="18">
        <f t="shared" si="525"/>
        <v>123947.82000000004</v>
      </c>
      <c r="AA1581" s="15" t="s">
        <v>23</v>
      </c>
      <c r="AB1581" s="24"/>
      <c r="AC1581" s="15" t="str">
        <f>C1581</f>
        <v/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119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 t="s">
        <v>23</v>
      </c>
      <c r="AR1581" s="14"/>
      <c r="AS1581" s="18"/>
      <c r="AT1581" s="16">
        <v>0</v>
      </c>
      <c r="AU1581" s="18">
        <f t="shared" si="527"/>
        <v>0</v>
      </c>
      <c r="AV1581" s="16" t="s">
        <v>23</v>
      </c>
      <c r="AX1581" s="14"/>
      <c r="AY1581" s="18"/>
      <c r="AZ1581" s="16">
        <v>0</v>
      </c>
      <c r="BA1581" s="18">
        <f t="shared" si="528"/>
        <v>0</v>
      </c>
      <c r="BB1581" s="15" t="s">
        <v>23</v>
      </c>
      <c r="BD1581" s="14"/>
      <c r="BE1581" s="18"/>
      <c r="BF1581" s="16">
        <v>0</v>
      </c>
      <c r="BG1581" s="18">
        <f t="shared" si="529"/>
        <v>0</v>
      </c>
      <c r="BH1581" s="15" t="s">
        <v>23</v>
      </c>
      <c r="BJ1581" s="86"/>
      <c r="BK1581" s="86"/>
      <c r="BL1581" s="24"/>
      <c r="BM1581" s="24"/>
      <c r="BN1581" s="24"/>
      <c r="BO1581" s="24"/>
      <c r="BP1581" s="24"/>
      <c r="BQ1581" s="126"/>
    </row>
    <row r="1582" spans="1:69" ht="16.8" customHeight="1" x14ac:dyDescent="0.35">
      <c r="A1582" s="15" t="s">
        <v>442</v>
      </c>
      <c r="B1582" s="15"/>
      <c r="C1582" s="64" t="s">
        <v>150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 t="s">
        <v>23</v>
      </c>
      <c r="K1582" s="6" t="s">
        <v>124</v>
      </c>
      <c r="L1582" s="3">
        <f>L1581-M1581</f>
        <v>148195.19</v>
      </c>
      <c r="M1582" s="16"/>
      <c r="N1582" s="16"/>
      <c r="O1582" s="16" t="s">
        <v>23</v>
      </c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123947.82000000004</v>
      </c>
      <c r="AA1582" s="15" t="s">
        <v>23</v>
      </c>
      <c r="AB1582" s="24"/>
      <c r="AC1582" s="71" t="s">
        <v>199</v>
      </c>
      <c r="AD1582" s="65"/>
      <c r="AE1582" s="65">
        <v>0</v>
      </c>
      <c r="AF1582" s="63">
        <f>SUM(AF1534:AF1581)</f>
        <v>57401.06</v>
      </c>
      <c r="AG1582" s="25"/>
      <c r="AH1582" s="24" t="s">
        <v>125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 t="s">
        <v>23</v>
      </c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6"/>
    </row>
    <row r="1583" spans="1:69" ht="16.8" customHeight="1" x14ac:dyDescent="0.35">
      <c r="A1583" s="15"/>
      <c r="B1583" s="15"/>
      <c r="C1583" s="64" t="s">
        <v>152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36</v>
      </c>
      <c r="L1583" s="55">
        <f>D1584+E1584+A1584+B1584+B1531</f>
        <v>148195.19</v>
      </c>
      <c r="M1583" s="16"/>
      <c r="N1583" s="16"/>
      <c r="O1583" s="56" t="s">
        <v>23</v>
      </c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123947.82000000004</v>
      </c>
      <c r="AA1583" s="15" t="s">
        <v>23</v>
      </c>
      <c r="AB1583" s="24"/>
      <c r="AC1583" s="71" t="s">
        <v>170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6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127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128</v>
      </c>
      <c r="L1584" s="3">
        <f>L1582-L1583</f>
        <v>0</v>
      </c>
      <c r="M1584" s="27" t="s">
        <v>171</v>
      </c>
      <c r="N1584" s="27">
        <f>O1584-L1583</f>
        <v>-14482.879999999946</v>
      </c>
      <c r="O1584" s="44">
        <f>Z1584+AU1584+N1560+SUM(L1563:L1574)+SUM(N1564:N1574)+L1578-D1530-D1533-D1529+E1531</f>
        <v>133712.31000000006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123947.82000000004</v>
      </c>
      <c r="AA1584" s="57"/>
      <c r="AB1584" s="60"/>
      <c r="AC1584" s="60" t="s">
        <v>129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172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200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/>
      <c r="B1587" s="2" t="s">
        <v>23</v>
      </c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4" t="s">
        <v>25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V1587" s="7" t="s">
        <v>23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130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173</v>
      </c>
      <c r="BK1587" s="21" t="s">
        <v>0</v>
      </c>
      <c r="BL1587" s="8" t="s">
        <v>35</v>
      </c>
      <c r="BM1587" s="8" t="s">
        <v>0</v>
      </c>
      <c r="BN1587" s="8" t="s">
        <v>41</v>
      </c>
      <c r="BO1587" s="8" t="s">
        <v>174</v>
      </c>
      <c r="BP1587" s="8" t="s">
        <v>0</v>
      </c>
      <c r="BQ1587" s="9" t="s">
        <v>175</v>
      </c>
    </row>
    <row r="1588" spans="1:69" ht="16.8" customHeight="1" x14ac:dyDescent="0.35">
      <c r="A1588" s="14">
        <v>45328</v>
      </c>
      <c r="B1588" s="15" t="s">
        <v>176</v>
      </c>
      <c r="C1588" s="15" t="s">
        <v>177</v>
      </c>
      <c r="D1588" s="16">
        <v>1773.34</v>
      </c>
      <c r="E1588" s="16">
        <v>671.04</v>
      </c>
      <c r="F1588" s="16"/>
      <c r="G1588" s="16"/>
      <c r="H1588" s="105"/>
      <c r="I1588" s="4"/>
      <c r="J1588" s="14">
        <f>A1588</f>
        <v>45328</v>
      </c>
      <c r="K1588" s="17" t="s">
        <v>25</v>
      </c>
      <c r="L1588" s="16">
        <f>D1591+D1594+D1592+D1595</f>
        <v>1654.17</v>
      </c>
      <c r="M1588" s="16"/>
      <c r="N1588" s="82">
        <f>L1588+L1589-M1589</f>
        <v>1654.17</v>
      </c>
      <c r="O1588" s="80" t="e">
        <f>D1591+D1594+D1592-E1592-E1591+O1527</f>
        <v>#VALUE!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123947.82000000004</v>
      </c>
      <c r="AA1588" s="15"/>
      <c r="AB1588" s="19">
        <f>A1588</f>
        <v>45328</v>
      </c>
      <c r="AC1588" s="12" t="s">
        <v>26</v>
      </c>
      <c r="AD1588" s="11">
        <f>N1588</f>
        <v>1654.17</v>
      </c>
      <c r="AE1588" s="11"/>
      <c r="AF1588" s="20"/>
      <c r="AG1588" s="20"/>
      <c r="AH1588" s="21" t="s">
        <v>27</v>
      </c>
      <c r="AI1588" s="22" t="s">
        <v>28</v>
      </c>
      <c r="AJ1588" s="23" t="s">
        <v>29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178</v>
      </c>
      <c r="BM1588" s="88">
        <f>BK1588</f>
        <v>45328</v>
      </c>
      <c r="BN1588" s="24" t="s">
        <v>178</v>
      </c>
      <c r="BO1588" s="24"/>
      <c r="BP1588" s="88">
        <f>BK1588</f>
        <v>45328</v>
      </c>
      <c r="BQ1588" s="126"/>
    </row>
    <row r="1589" spans="1:69" ht="16.8" customHeight="1" x14ac:dyDescent="0.35">
      <c r="A1589" s="15"/>
      <c r="B1589" s="15"/>
      <c r="C1589" s="15" t="s">
        <v>179</v>
      </c>
      <c r="D1589" s="16">
        <v>0</v>
      </c>
      <c r="E1589" s="16"/>
      <c r="F1589" s="16"/>
      <c r="G1589" s="16"/>
      <c r="H1589" s="105" t="s">
        <v>35</v>
      </c>
      <c r="I1589" s="4"/>
      <c r="J1589" s="14"/>
      <c r="K1589" s="17" t="s">
        <v>31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123947.82000000004</v>
      </c>
      <c r="AA1589" s="15"/>
      <c r="AB1589" s="24"/>
      <c r="AC1589" s="24" t="s">
        <v>32</v>
      </c>
      <c r="AD1589" s="25"/>
      <c r="AE1589" s="25"/>
      <c r="AF1589" s="25"/>
      <c r="AG1589" s="25"/>
      <c r="AH1589" s="12" t="s">
        <v>33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 t="s">
        <v>23</v>
      </c>
      <c r="BL1589" s="24">
        <v>0</v>
      </c>
      <c r="BM1589" s="91" t="s">
        <v>23</v>
      </c>
      <c r="BN1589" s="24">
        <v>0</v>
      </c>
      <c r="BO1589" s="24">
        <v>0</v>
      </c>
      <c r="BP1589" s="91" t="s">
        <v>23</v>
      </c>
      <c r="BQ1589" s="126"/>
    </row>
    <row r="1590" spans="1:69" ht="16.8" customHeight="1" x14ac:dyDescent="0.35">
      <c r="A1590" s="15"/>
      <c r="B1590" s="15"/>
      <c r="C1590" s="15" t="s">
        <v>180</v>
      </c>
      <c r="D1590" s="16">
        <v>4916.68</v>
      </c>
      <c r="E1590" s="16">
        <v>1049.5</v>
      </c>
      <c r="F1590" s="16" t="s">
        <v>23</v>
      </c>
      <c r="G1590" s="16"/>
      <c r="H1590" s="105">
        <f>D1591+H1529</f>
        <v>2641.7799999999997</v>
      </c>
      <c r="I1590" s="4"/>
      <c r="J1590" s="14"/>
      <c r="K1590" s="17" t="s">
        <v>36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123947.82000000004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 t="s">
        <v>23</v>
      </c>
      <c r="BL1590" s="24">
        <v>0</v>
      </c>
      <c r="BM1590" s="91" t="s">
        <v>23</v>
      </c>
      <c r="BN1590" s="24">
        <v>0</v>
      </c>
      <c r="BO1590" s="24">
        <v>0</v>
      </c>
      <c r="BP1590" s="91" t="s">
        <v>23</v>
      </c>
      <c r="BQ1590" s="126"/>
    </row>
    <row r="1591" spans="1:69" ht="16.8" customHeight="1" x14ac:dyDescent="0.35">
      <c r="A1591" s="68">
        <v>46.17</v>
      </c>
      <c r="B1591" s="15">
        <v>0</v>
      </c>
      <c r="C1591" s="15" t="s">
        <v>181</v>
      </c>
      <c r="D1591" s="16">
        <v>232.14</v>
      </c>
      <c r="E1591" s="16"/>
      <c r="F1591" s="16"/>
      <c r="G1591" s="16"/>
      <c r="H1591" s="105" t="s">
        <v>41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123947.82000000004</v>
      </c>
      <c r="AA1591" s="15"/>
      <c r="AB1591" s="24"/>
      <c r="AC1591" s="24"/>
      <c r="AD1591" s="25"/>
      <c r="AE1591" s="25"/>
      <c r="AF1591" s="25"/>
      <c r="AG1591" s="25"/>
      <c r="AH1591" s="17" t="s">
        <v>23</v>
      </c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 t="s">
        <v>23</v>
      </c>
      <c r="BL1591" s="24">
        <v>0</v>
      </c>
      <c r="BM1591" s="91" t="s">
        <v>23</v>
      </c>
      <c r="BN1591" s="24">
        <v>0</v>
      </c>
      <c r="BO1591" s="24">
        <v>0</v>
      </c>
      <c r="BP1591" s="91" t="s">
        <v>23</v>
      </c>
      <c r="BQ1591" s="126"/>
    </row>
    <row r="1592" spans="1:69" ht="16.8" customHeight="1" x14ac:dyDescent="0.35">
      <c r="A1592" s="15" t="s">
        <v>135</v>
      </c>
      <c r="B1592" s="16">
        <f>B1591+B1531</f>
        <v>3779.37</v>
      </c>
      <c r="C1592" s="15" t="s">
        <v>182</v>
      </c>
      <c r="D1592" s="16">
        <v>704.5</v>
      </c>
      <c r="E1592" s="16">
        <v>0</v>
      </c>
      <c r="F1592" s="16"/>
      <c r="G1592" s="16"/>
      <c r="H1592" s="105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123947.82000000004</v>
      </c>
      <c r="AA1592" s="15"/>
      <c r="AB1592" s="24"/>
      <c r="AC1592" s="17" t="s">
        <v>23</v>
      </c>
      <c r="AD1592" s="25"/>
      <c r="AE1592" s="25" t="s">
        <v>23</v>
      </c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 t="s">
        <v>23</v>
      </c>
      <c r="BL1592" s="24">
        <v>0</v>
      </c>
      <c r="BM1592" s="91" t="s">
        <v>23</v>
      </c>
      <c r="BN1592" s="24">
        <v>0</v>
      </c>
      <c r="BO1592" s="24"/>
      <c r="BP1592" s="24"/>
      <c r="BQ1592" s="126"/>
    </row>
    <row r="1593" spans="1:69" ht="16.8" customHeight="1" x14ac:dyDescent="0.35">
      <c r="A1593" s="15" t="s">
        <v>226</v>
      </c>
      <c r="B1593" s="15"/>
      <c r="C1593" s="15" t="s">
        <v>183</v>
      </c>
      <c r="D1593" s="16">
        <v>2900</v>
      </c>
      <c r="E1593" s="16">
        <v>0</v>
      </c>
      <c r="F1593" s="16"/>
      <c r="G1593" s="16"/>
      <c r="H1593" s="105" t="s">
        <v>45</v>
      </c>
      <c r="I1593" s="77" t="s">
        <v>184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123947.82000000004</v>
      </c>
      <c r="AA1593" s="15"/>
      <c r="AB1593" s="24"/>
      <c r="AC1593" s="17" t="s">
        <v>23</v>
      </c>
      <c r="AD1593" s="25"/>
      <c r="AE1593" s="25" t="s">
        <v>23</v>
      </c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 t="s">
        <v>23</v>
      </c>
      <c r="BL1593" s="24">
        <v>0</v>
      </c>
      <c r="BM1593" s="91" t="s">
        <v>23</v>
      </c>
      <c r="BN1593" s="24">
        <v>0</v>
      </c>
      <c r="BO1593" s="24"/>
      <c r="BP1593" s="24"/>
      <c r="BQ1593" s="126"/>
    </row>
    <row r="1594" spans="1:69" ht="16.8" customHeight="1" x14ac:dyDescent="0.35">
      <c r="A1594" s="15"/>
      <c r="B1594" s="15" t="s">
        <v>43</v>
      </c>
      <c r="C1594" s="15" t="s">
        <v>185</v>
      </c>
      <c r="D1594" s="16">
        <v>0</v>
      </c>
      <c r="E1594" s="16"/>
      <c r="F1594" s="16"/>
      <c r="G1594" s="16"/>
      <c r="H1594" s="105">
        <f>D1594+H1533</f>
        <v>0</v>
      </c>
      <c r="I1594" s="78">
        <f>D1591+D1592-E1592+D1594</f>
        <v>936.64</v>
      </c>
      <c r="J1594" s="14"/>
      <c r="K1594" s="15" t="s">
        <v>46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123947.82000000004</v>
      </c>
      <c r="AA1594" s="15"/>
      <c r="AB1594" s="24"/>
      <c r="AC1594" s="17" t="s">
        <v>23</v>
      </c>
      <c r="AD1594" s="25"/>
      <c r="AE1594" s="25" t="s">
        <v>23</v>
      </c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 t="s">
        <v>23</v>
      </c>
      <c r="BL1594" s="24">
        <v>0</v>
      </c>
      <c r="BM1594" s="91" t="s">
        <v>23</v>
      </c>
      <c r="BN1594" s="24">
        <v>0</v>
      </c>
      <c r="BO1594" s="24"/>
      <c r="BP1594" s="24"/>
      <c r="BQ1594" s="126"/>
    </row>
    <row r="1595" spans="1:69" ht="16.8" customHeight="1" x14ac:dyDescent="0.35">
      <c r="A1595" s="15"/>
      <c r="B1595" s="15"/>
      <c r="C1595" s="15" t="s">
        <v>186</v>
      </c>
      <c r="D1595" s="16">
        <v>717.53</v>
      </c>
      <c r="E1595" s="16"/>
      <c r="F1595" s="16"/>
      <c r="G1595" s="16">
        <v>0</v>
      </c>
      <c r="H1595" s="105" t="s">
        <v>50</v>
      </c>
      <c r="I1595" s="4"/>
      <c r="J1595" s="14"/>
      <c r="K1595" s="15" t="s">
        <v>48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123947.82000000004</v>
      </c>
      <c r="AA1595" s="15" t="s">
        <v>23</v>
      </c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 t="s">
        <v>23</v>
      </c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 t="s">
        <v>23</v>
      </c>
      <c r="AR1595" s="14"/>
      <c r="AS1595" s="18"/>
      <c r="AT1595" s="16">
        <v>0</v>
      </c>
      <c r="AU1595" s="18">
        <f t="shared" si="533"/>
        <v>0</v>
      </c>
      <c r="AV1595" s="15" t="s">
        <v>23</v>
      </c>
      <c r="AX1595" s="14"/>
      <c r="AY1595" s="18"/>
      <c r="AZ1595" s="16">
        <v>0</v>
      </c>
      <c r="BA1595" s="18">
        <f t="shared" si="534"/>
        <v>0</v>
      </c>
      <c r="BB1595" s="15" t="s">
        <v>23</v>
      </c>
      <c r="BD1595" s="14"/>
      <c r="BE1595" s="18"/>
      <c r="BF1595" s="16">
        <v>0</v>
      </c>
      <c r="BG1595" s="18">
        <f t="shared" si="535"/>
        <v>0</v>
      </c>
      <c r="BH1595" s="15" t="s">
        <v>23</v>
      </c>
      <c r="BJ1595" s="86">
        <v>0</v>
      </c>
      <c r="BK1595" s="90" t="s">
        <v>23</v>
      </c>
      <c r="BL1595" s="24">
        <v>0</v>
      </c>
      <c r="BM1595" s="91" t="s">
        <v>23</v>
      </c>
      <c r="BN1595" s="24">
        <v>0</v>
      </c>
      <c r="BO1595" s="24"/>
      <c r="BP1595" s="24"/>
      <c r="BQ1595" s="126"/>
    </row>
    <row r="1596" spans="1:69" ht="16.8" customHeight="1" x14ac:dyDescent="0.35">
      <c r="A1596" s="15" t="s">
        <v>23</v>
      </c>
      <c r="B1596" s="15"/>
      <c r="C1596" s="15" t="s">
        <v>187</v>
      </c>
      <c r="D1596" s="16"/>
      <c r="E1596" s="16"/>
      <c r="F1596" s="16"/>
      <c r="G1596" s="16">
        <v>0</v>
      </c>
      <c r="H1596" s="105">
        <f>D1595+H1535</f>
        <v>1319.9899999999998</v>
      </c>
      <c r="I1596" s="4"/>
      <c r="J1596" s="14"/>
      <c r="K1596" s="15" t="s">
        <v>51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123947.82000000004</v>
      </c>
      <c r="AA1596" s="15" t="s">
        <v>23</v>
      </c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 t="s">
        <v>23</v>
      </c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 t="s">
        <v>23</v>
      </c>
      <c r="AR1596" s="14"/>
      <c r="AS1596" s="18">
        <v>0</v>
      </c>
      <c r="AT1596" s="16">
        <v>0</v>
      </c>
      <c r="AU1596" s="18">
        <f t="shared" si="533"/>
        <v>0</v>
      </c>
      <c r="AV1596" s="15" t="s">
        <v>23</v>
      </c>
      <c r="AX1596" s="14"/>
      <c r="AY1596" s="18">
        <v>0</v>
      </c>
      <c r="AZ1596" s="16">
        <v>0</v>
      </c>
      <c r="BA1596" s="18">
        <f t="shared" si="534"/>
        <v>0</v>
      </c>
      <c r="BB1596" s="15" t="s">
        <v>23</v>
      </c>
      <c r="BD1596" s="14"/>
      <c r="BE1596" s="18">
        <v>0</v>
      </c>
      <c r="BF1596" s="16">
        <v>0</v>
      </c>
      <c r="BG1596" s="18">
        <f t="shared" si="535"/>
        <v>0</v>
      </c>
      <c r="BH1596" s="15" t="s">
        <v>23</v>
      </c>
      <c r="BJ1596" s="86">
        <v>0</v>
      </c>
      <c r="BK1596" s="90" t="s">
        <v>23</v>
      </c>
      <c r="BL1596" s="24">
        <v>0</v>
      </c>
      <c r="BM1596" s="91" t="s">
        <v>23</v>
      </c>
      <c r="BN1596" s="24">
        <v>0</v>
      </c>
      <c r="BO1596" s="24"/>
      <c r="BP1596" s="24"/>
      <c r="BQ1596" s="126"/>
    </row>
    <row r="1597" spans="1:69" ht="16.8" customHeight="1" x14ac:dyDescent="0.35">
      <c r="A1597" s="15" t="s">
        <v>23</v>
      </c>
      <c r="B1597" s="15"/>
      <c r="C1597" s="15" t="s">
        <v>188</v>
      </c>
      <c r="D1597" s="16"/>
      <c r="E1597" s="16"/>
      <c r="F1597" s="16"/>
      <c r="G1597" s="16">
        <v>0</v>
      </c>
      <c r="H1597" s="105" t="s">
        <v>23</v>
      </c>
      <c r="I1597" s="4"/>
      <c r="J1597" s="14"/>
      <c r="K1597" s="15" t="s">
        <v>53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123947.82000000004</v>
      </c>
      <c r="AA1597" s="15" t="s">
        <v>23</v>
      </c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 t="s">
        <v>23</v>
      </c>
      <c r="AR1597" s="14"/>
      <c r="AS1597" s="18"/>
      <c r="AT1597" s="16">
        <v>0</v>
      </c>
      <c r="AU1597" s="18">
        <f t="shared" si="533"/>
        <v>0</v>
      </c>
      <c r="AV1597" s="15" t="s">
        <v>23</v>
      </c>
      <c r="AX1597" s="14"/>
      <c r="AY1597" s="18"/>
      <c r="AZ1597" s="16">
        <v>0</v>
      </c>
      <c r="BA1597" s="18">
        <f t="shared" si="534"/>
        <v>0</v>
      </c>
      <c r="BB1597" s="15" t="s">
        <v>23</v>
      </c>
      <c r="BD1597" s="14"/>
      <c r="BE1597" s="18"/>
      <c r="BF1597" s="16">
        <v>0</v>
      </c>
      <c r="BG1597" s="18">
        <f t="shared" si="535"/>
        <v>0</v>
      </c>
      <c r="BH1597" s="15" t="s">
        <v>23</v>
      </c>
      <c r="BJ1597" s="86">
        <v>0</v>
      </c>
      <c r="BK1597" s="90" t="s">
        <v>23</v>
      </c>
      <c r="BL1597" s="24">
        <v>0</v>
      </c>
      <c r="BM1597" s="24"/>
      <c r="BN1597" s="24"/>
      <c r="BO1597" s="24"/>
      <c r="BP1597" s="24"/>
      <c r="BQ1597" s="126"/>
    </row>
    <row r="1598" spans="1:69" ht="16.8" customHeight="1" x14ac:dyDescent="0.35">
      <c r="A1598" s="15" t="s">
        <v>23</v>
      </c>
      <c r="B1598" s="15"/>
      <c r="C1598" s="15" t="s">
        <v>189</v>
      </c>
      <c r="D1598" s="16"/>
      <c r="E1598" s="16"/>
      <c r="F1598" s="16"/>
      <c r="G1598" s="16">
        <v>0</v>
      </c>
      <c r="H1598" s="105" t="s">
        <v>23</v>
      </c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123947.82000000004</v>
      </c>
      <c r="AA1598" s="15" t="s">
        <v>23</v>
      </c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 t="s">
        <v>23</v>
      </c>
      <c r="AR1598" s="14"/>
      <c r="AS1598" s="18"/>
      <c r="AT1598" s="16">
        <v>0</v>
      </c>
      <c r="AU1598" s="18">
        <f t="shared" si="533"/>
        <v>0</v>
      </c>
      <c r="AV1598" s="15" t="s">
        <v>23</v>
      </c>
      <c r="AX1598" s="14"/>
      <c r="AY1598" s="18"/>
      <c r="AZ1598" s="16">
        <v>0</v>
      </c>
      <c r="BA1598" s="18">
        <f t="shared" si="534"/>
        <v>0</v>
      </c>
      <c r="BB1598" s="15" t="s">
        <v>23</v>
      </c>
      <c r="BD1598" s="14"/>
      <c r="BE1598" s="18"/>
      <c r="BF1598" s="16">
        <v>0</v>
      </c>
      <c r="BG1598" s="18">
        <f t="shared" si="535"/>
        <v>0</v>
      </c>
      <c r="BH1598" s="15" t="s">
        <v>23</v>
      </c>
      <c r="BJ1598" s="86">
        <v>0</v>
      </c>
      <c r="BK1598" s="90" t="s">
        <v>23</v>
      </c>
      <c r="BL1598" s="24" t="s">
        <v>23</v>
      </c>
      <c r="BM1598" s="24"/>
      <c r="BN1598" s="24"/>
      <c r="BO1598" s="24"/>
      <c r="BP1598" s="24"/>
      <c r="BQ1598" s="126"/>
    </row>
    <row r="1599" spans="1:69" ht="16.8" customHeight="1" x14ac:dyDescent="0.35">
      <c r="A1599" s="15"/>
      <c r="B1599" s="15"/>
      <c r="C1599" s="15" t="s">
        <v>190</v>
      </c>
      <c r="D1599" s="16"/>
      <c r="E1599" s="16"/>
      <c r="F1599" s="16"/>
      <c r="G1599" s="16">
        <v>0</v>
      </c>
      <c r="H1599" s="16" t="s">
        <v>23</v>
      </c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123947.82000000004</v>
      </c>
      <c r="AA1599" s="15" t="s">
        <v>23</v>
      </c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 t="s">
        <v>23</v>
      </c>
      <c r="AR1599" s="14"/>
      <c r="AS1599" s="18"/>
      <c r="AT1599" s="16">
        <v>0</v>
      </c>
      <c r="AU1599" s="18">
        <f t="shared" si="533"/>
        <v>0</v>
      </c>
      <c r="AV1599" s="15" t="s">
        <v>23</v>
      </c>
      <c r="AX1599" s="14"/>
      <c r="AY1599" s="18"/>
      <c r="AZ1599" s="16">
        <v>0</v>
      </c>
      <c r="BA1599" s="18">
        <f t="shared" si="534"/>
        <v>0</v>
      </c>
      <c r="BB1599" s="15" t="s">
        <v>23</v>
      </c>
      <c r="BD1599" s="14"/>
      <c r="BE1599" s="18"/>
      <c r="BF1599" s="16">
        <v>0</v>
      </c>
      <c r="BG1599" s="18">
        <f t="shared" si="535"/>
        <v>0</v>
      </c>
      <c r="BH1599" s="15" t="s">
        <v>23</v>
      </c>
      <c r="BJ1599" s="86">
        <v>0</v>
      </c>
      <c r="BK1599" s="90" t="s">
        <v>23</v>
      </c>
      <c r="BL1599" s="24"/>
      <c r="BM1599" s="24"/>
      <c r="BN1599" s="24"/>
      <c r="BO1599" s="24"/>
      <c r="BP1599" s="24"/>
      <c r="BQ1599" s="126"/>
    </row>
    <row r="1600" spans="1:69" ht="16.8" customHeight="1" x14ac:dyDescent="0.35">
      <c r="A1600" s="15"/>
      <c r="B1600" s="15"/>
      <c r="C1600" s="15" t="s">
        <v>56</v>
      </c>
      <c r="D1600" s="16">
        <f>SUM(G1592:G1599)+E1595+E1596+E1597+E1598+E1599</f>
        <v>0</v>
      </c>
      <c r="E1600" s="16"/>
      <c r="F1600" s="16"/>
      <c r="G1600" s="16"/>
      <c r="H1600" s="16" t="s">
        <v>23</v>
      </c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 t="s">
        <v>23</v>
      </c>
      <c r="W1600" s="14"/>
      <c r="X1600" s="18"/>
      <c r="Y1600" s="16">
        <v>0</v>
      </c>
      <c r="Z1600" s="18">
        <f t="shared" si="531"/>
        <v>123947.82000000004</v>
      </c>
      <c r="AA1600" s="15" t="s">
        <v>23</v>
      </c>
      <c r="AB1600" s="24"/>
      <c r="AC1600" s="15" t="s">
        <v>23</v>
      </c>
      <c r="AD1600" s="25"/>
      <c r="AE1600" s="62" t="s">
        <v>23</v>
      </c>
      <c r="AF1600" s="63" t="s">
        <v>23</v>
      </c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 t="s">
        <v>23</v>
      </c>
      <c r="AR1600" s="14"/>
      <c r="AS1600" s="18"/>
      <c r="AT1600" s="16">
        <v>0</v>
      </c>
      <c r="AU1600" s="18">
        <f t="shared" si="533"/>
        <v>0</v>
      </c>
      <c r="AV1600" s="15" t="s">
        <v>23</v>
      </c>
      <c r="AX1600" s="14"/>
      <c r="AY1600" s="18"/>
      <c r="AZ1600" s="16">
        <v>0</v>
      </c>
      <c r="BA1600" s="18">
        <f t="shared" si="534"/>
        <v>0</v>
      </c>
      <c r="BB1600" s="15" t="s">
        <v>23</v>
      </c>
      <c r="BD1600" s="14"/>
      <c r="BE1600" s="18"/>
      <c r="BF1600" s="16">
        <v>0</v>
      </c>
      <c r="BG1600" s="18">
        <f t="shared" si="535"/>
        <v>0</v>
      </c>
      <c r="BH1600" s="15" t="s">
        <v>23</v>
      </c>
      <c r="BJ1600" s="86">
        <v>0</v>
      </c>
      <c r="BK1600" s="90" t="s">
        <v>23</v>
      </c>
      <c r="BL1600" s="24" t="s">
        <v>23</v>
      </c>
      <c r="BM1600" s="24"/>
      <c r="BN1600" s="24"/>
      <c r="BO1600" s="24"/>
      <c r="BP1600" s="24"/>
      <c r="BQ1600" s="126"/>
    </row>
    <row r="1601" spans="1:69" ht="16.8" customHeight="1" x14ac:dyDescent="0.35">
      <c r="A1601" s="15"/>
      <c r="B1601" s="15"/>
      <c r="C1601" s="15" t="s">
        <v>57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191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 t="s">
        <v>23</v>
      </c>
      <c r="W1601" s="14"/>
      <c r="X1601" s="18"/>
      <c r="Y1601" s="16">
        <v>0</v>
      </c>
      <c r="Z1601" s="18">
        <f t="shared" si="531"/>
        <v>123947.82000000004</v>
      </c>
      <c r="AA1601" s="15" t="str">
        <f>C1601</f>
        <v>Sinistro</v>
      </c>
      <c r="AB1601" s="24"/>
      <c r="AC1601" s="15" t="s">
        <v>23</v>
      </c>
      <c r="AD1601" s="25"/>
      <c r="AE1601" s="62" t="s">
        <v>23</v>
      </c>
      <c r="AF1601" s="63" t="s">
        <v>23</v>
      </c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 t="s">
        <v>23</v>
      </c>
      <c r="AR1601" s="14"/>
      <c r="AS1601" s="18"/>
      <c r="AT1601" s="16">
        <v>0</v>
      </c>
      <c r="AU1601" s="18">
        <f t="shared" si="533"/>
        <v>0</v>
      </c>
      <c r="AV1601" s="15" t="s">
        <v>23</v>
      </c>
      <c r="AX1601" s="14"/>
      <c r="AY1601" s="18"/>
      <c r="AZ1601" s="16">
        <v>0</v>
      </c>
      <c r="BA1601" s="18">
        <f t="shared" si="534"/>
        <v>0</v>
      </c>
      <c r="BB1601" s="15" t="s">
        <v>23</v>
      </c>
      <c r="BD1601" s="14"/>
      <c r="BE1601" s="18"/>
      <c r="BF1601" s="16">
        <v>0</v>
      </c>
      <c r="BG1601" s="18">
        <f t="shared" si="535"/>
        <v>0</v>
      </c>
      <c r="BH1601" s="15" t="s">
        <v>23</v>
      </c>
      <c r="BJ1601" s="86">
        <v>0</v>
      </c>
      <c r="BK1601" s="90" t="s">
        <v>23</v>
      </c>
      <c r="BL1601" s="24"/>
      <c r="BM1601" s="24"/>
      <c r="BN1601" s="24"/>
      <c r="BO1601" s="24"/>
      <c r="BP1601" s="24"/>
      <c r="BQ1601" s="126"/>
    </row>
    <row r="1602" spans="1:69" ht="16.8" customHeight="1" x14ac:dyDescent="0.35">
      <c r="A1602" s="15"/>
      <c r="B1602" s="15"/>
      <c r="C1602" s="15" t="s">
        <v>58</v>
      </c>
      <c r="D1602" s="16">
        <f>E1601+G1601</f>
        <v>0</v>
      </c>
      <c r="E1602" s="16"/>
      <c r="F1602" s="16"/>
      <c r="G1602" s="16"/>
      <c r="H1602" s="16" t="s">
        <v>23</v>
      </c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 t="s">
        <v>23</v>
      </c>
      <c r="W1602" s="14"/>
      <c r="X1602" s="18"/>
      <c r="Y1602" s="16">
        <v>0</v>
      </c>
      <c r="Z1602" s="18">
        <f t="shared" si="531"/>
        <v>123947.82000000004</v>
      </c>
      <c r="AA1602" s="15" t="s">
        <v>23</v>
      </c>
      <c r="AB1602" s="24"/>
      <c r="AC1602" s="64" t="s">
        <v>146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 t="s">
        <v>23</v>
      </c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 t="s">
        <v>23</v>
      </c>
      <c r="AR1602" s="14"/>
      <c r="AS1602" s="18"/>
      <c r="AT1602" s="16">
        <v>0</v>
      </c>
      <c r="AU1602" s="18">
        <f t="shared" si="533"/>
        <v>0</v>
      </c>
      <c r="AV1602" s="15" t="s">
        <v>23</v>
      </c>
      <c r="AX1602" s="14"/>
      <c r="AY1602" s="18"/>
      <c r="AZ1602" s="16">
        <v>0</v>
      </c>
      <c r="BA1602" s="18">
        <f t="shared" si="534"/>
        <v>0</v>
      </c>
      <c r="BB1602" s="15" t="s">
        <v>23</v>
      </c>
      <c r="BD1602" s="14"/>
      <c r="BE1602" s="18"/>
      <c r="BF1602" s="16">
        <v>0</v>
      </c>
      <c r="BG1602" s="18">
        <f t="shared" si="535"/>
        <v>0</v>
      </c>
      <c r="BH1602" s="15" t="s">
        <v>23</v>
      </c>
      <c r="BJ1602" s="86"/>
      <c r="BK1602" s="86"/>
      <c r="BL1602" s="24" t="s">
        <v>23</v>
      </c>
      <c r="BM1602" s="24"/>
      <c r="BN1602" s="24"/>
      <c r="BO1602" s="24"/>
      <c r="BP1602" s="24"/>
      <c r="BQ1602" s="126"/>
    </row>
    <row r="1603" spans="1:69" ht="16.8" customHeight="1" x14ac:dyDescent="0.35">
      <c r="A1603" s="15"/>
      <c r="B1603" s="15"/>
      <c r="C1603" s="15" t="s">
        <v>59</v>
      </c>
      <c r="D1603" s="16" t="s">
        <v>23</v>
      </c>
      <c r="E1603" s="16"/>
      <c r="F1603" s="16"/>
      <c r="G1603" s="16">
        <v>0</v>
      </c>
      <c r="H1603" s="16" t="s">
        <v>23</v>
      </c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123947.82000000004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 t="s">
        <v>23</v>
      </c>
      <c r="BM1603" s="24"/>
      <c r="BN1603" s="24"/>
      <c r="BO1603" s="24"/>
      <c r="BP1603" s="24"/>
      <c r="BQ1603" s="126"/>
    </row>
    <row r="1604" spans="1:69" ht="16.8" customHeight="1" x14ac:dyDescent="0.35">
      <c r="A1604" s="15"/>
      <c r="B1604" s="15"/>
      <c r="C1604" s="15" t="s">
        <v>147</v>
      </c>
      <c r="D1604" s="16"/>
      <c r="E1604" s="16"/>
      <c r="F1604" s="16"/>
      <c r="G1604" s="16">
        <v>0</v>
      </c>
      <c r="H1604" s="16" t="s">
        <v>23</v>
      </c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123947.82000000004</v>
      </c>
      <c r="AA1604" s="15" t="s">
        <v>23</v>
      </c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 t="s">
        <v>23</v>
      </c>
      <c r="AR1604" s="14"/>
      <c r="AS1604" s="18"/>
      <c r="AT1604" s="16">
        <v>0</v>
      </c>
      <c r="AU1604" s="18">
        <f t="shared" si="533"/>
        <v>0</v>
      </c>
      <c r="AV1604" s="15" t="s">
        <v>23</v>
      </c>
      <c r="AX1604" s="14"/>
      <c r="AY1604" s="18"/>
      <c r="AZ1604" s="16">
        <v>0</v>
      </c>
      <c r="BA1604" s="18">
        <f t="shared" si="534"/>
        <v>0</v>
      </c>
      <c r="BB1604" s="15" t="s">
        <v>23</v>
      </c>
      <c r="BD1604" s="14"/>
      <c r="BE1604" s="18"/>
      <c r="BF1604" s="16">
        <v>0</v>
      </c>
      <c r="BG1604" s="18">
        <f t="shared" si="535"/>
        <v>0</v>
      </c>
      <c r="BH1604" s="15" t="s">
        <v>23</v>
      </c>
      <c r="BJ1604" s="86"/>
      <c r="BK1604" s="86"/>
      <c r="BL1604" s="24" t="s">
        <v>23</v>
      </c>
      <c r="BM1604" s="24"/>
      <c r="BN1604" s="24"/>
      <c r="BO1604" s="24"/>
      <c r="BP1604" s="24"/>
      <c r="BQ1604" s="126"/>
    </row>
    <row r="1605" spans="1:69" ht="16.8" customHeight="1" x14ac:dyDescent="0.35">
      <c r="A1605" s="15"/>
      <c r="B1605" s="15"/>
      <c r="C1605" s="15" t="s">
        <v>61</v>
      </c>
      <c r="D1605" s="16">
        <f>SUM(G1604:G1605)</f>
        <v>0</v>
      </c>
      <c r="E1605" s="16">
        <v>0</v>
      </c>
      <c r="F1605" s="16"/>
      <c r="G1605" s="16">
        <v>0</v>
      </c>
      <c r="H1605" s="16" t="s">
        <v>23</v>
      </c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123947.82000000004</v>
      </c>
      <c r="AA1605" s="15" t="s">
        <v>23</v>
      </c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 t="s">
        <v>23</v>
      </c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 t="s">
        <v>23</v>
      </c>
      <c r="AR1605" s="14"/>
      <c r="AS1605" s="18"/>
      <c r="AT1605" s="16">
        <v>0</v>
      </c>
      <c r="AU1605" s="18">
        <f t="shared" si="533"/>
        <v>0</v>
      </c>
      <c r="AV1605" s="15" t="s">
        <v>23</v>
      </c>
      <c r="AX1605" s="14"/>
      <c r="AY1605" s="18"/>
      <c r="AZ1605" s="16">
        <v>0</v>
      </c>
      <c r="BA1605" s="18">
        <f t="shared" si="534"/>
        <v>0</v>
      </c>
      <c r="BB1605" s="15" t="s">
        <v>23</v>
      </c>
      <c r="BD1605" s="14"/>
      <c r="BE1605" s="18"/>
      <c r="BF1605" s="16">
        <v>0</v>
      </c>
      <c r="BG1605" s="18">
        <f t="shared" si="535"/>
        <v>0</v>
      </c>
      <c r="BH1605" s="15" t="s">
        <v>23</v>
      </c>
      <c r="BJ1605" s="86"/>
      <c r="BK1605" s="86"/>
      <c r="BL1605" s="24" t="s">
        <v>23</v>
      </c>
      <c r="BM1605" s="24"/>
      <c r="BN1605" s="24"/>
      <c r="BO1605" s="24"/>
      <c r="BP1605" s="24"/>
      <c r="BQ1605" s="126"/>
    </row>
    <row r="1606" spans="1:69" ht="16.8" customHeight="1" x14ac:dyDescent="0.35">
      <c r="A1606" s="15"/>
      <c r="B1606" s="15"/>
      <c r="C1606" s="28" t="s">
        <v>148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123947.82000000004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 t="s">
        <v>23</v>
      </c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 t="s">
        <v>23</v>
      </c>
      <c r="BD1606" s="14"/>
      <c r="BE1606" s="18"/>
      <c r="BF1606" s="16">
        <v>0</v>
      </c>
      <c r="BG1606" s="18">
        <f t="shared" si="535"/>
        <v>0</v>
      </c>
      <c r="BH1606" s="15" t="s">
        <v>23</v>
      </c>
      <c r="BJ1606" s="86"/>
      <c r="BK1606" s="86"/>
      <c r="BL1606" s="24" t="s">
        <v>23</v>
      </c>
      <c r="BM1606" s="24"/>
      <c r="BN1606" s="24"/>
      <c r="BO1606" s="24"/>
      <c r="BP1606" s="24"/>
      <c r="BQ1606" s="126"/>
    </row>
    <row r="1607" spans="1:69" ht="16.8" customHeight="1" x14ac:dyDescent="0.35">
      <c r="A1607" s="15"/>
      <c r="B1607" s="15"/>
      <c r="C1607" s="15" t="s">
        <v>23</v>
      </c>
      <c r="D1607" s="16"/>
      <c r="E1607" s="16"/>
      <c r="F1607" s="16" t="s">
        <v>23</v>
      </c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 t="str">
        <f t="shared" si="540"/>
        <v/>
      </c>
      <c r="W1607" s="14"/>
      <c r="X1607" s="18"/>
      <c r="Y1607" s="16">
        <v>0</v>
      </c>
      <c r="Z1607" s="18">
        <f t="shared" si="531"/>
        <v>123947.82000000004</v>
      </c>
      <c r="AA1607" s="15" t="s">
        <v>23</v>
      </c>
      <c r="AB1607" s="24"/>
      <c r="AC1607" s="15" t="str">
        <f t="shared" si="541"/>
        <v/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 t="s">
        <v>23</v>
      </c>
      <c r="AR1607" s="14"/>
      <c r="AS1607" s="18"/>
      <c r="AT1607" s="16">
        <v>0</v>
      </c>
      <c r="AU1607" s="18">
        <f t="shared" si="533"/>
        <v>0</v>
      </c>
      <c r="AV1607" s="15" t="s">
        <v>23</v>
      </c>
      <c r="AX1607" s="14"/>
      <c r="AY1607" s="18"/>
      <c r="AZ1607" s="16">
        <v>0</v>
      </c>
      <c r="BA1607" s="18">
        <f t="shared" si="534"/>
        <v>0</v>
      </c>
      <c r="BB1607" s="15" t="s">
        <v>23</v>
      </c>
      <c r="BD1607" s="14"/>
      <c r="BE1607" s="18"/>
      <c r="BF1607" s="16">
        <v>0</v>
      </c>
      <c r="BG1607" s="18">
        <f t="shared" si="535"/>
        <v>0</v>
      </c>
      <c r="BH1607" s="15" t="s">
        <v>23</v>
      </c>
      <c r="BJ1607" s="86"/>
      <c r="BK1607" s="86"/>
      <c r="BL1607" s="24"/>
      <c r="BM1607" s="24"/>
      <c r="BN1607" s="24"/>
      <c r="BO1607" s="24"/>
      <c r="BP1607" s="24"/>
      <c r="BQ1607" s="126"/>
    </row>
    <row r="1608" spans="1:69" ht="16.8" customHeight="1" x14ac:dyDescent="0.35">
      <c r="A1608" s="15"/>
      <c r="B1608" s="15"/>
      <c r="C1608" s="28" t="s">
        <v>63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123947.82000000004</v>
      </c>
      <c r="AA1608" s="15" t="s">
        <v>23</v>
      </c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 t="s">
        <v>23</v>
      </c>
      <c r="AR1608" s="14"/>
      <c r="AS1608" s="18"/>
      <c r="AT1608" s="16">
        <v>0</v>
      </c>
      <c r="AU1608" s="18">
        <f t="shared" si="533"/>
        <v>0</v>
      </c>
      <c r="AV1608" s="15" t="s">
        <v>23</v>
      </c>
      <c r="AX1608" s="14"/>
      <c r="AY1608" s="18"/>
      <c r="AZ1608" s="16">
        <v>0</v>
      </c>
      <c r="BA1608" s="18">
        <f t="shared" si="534"/>
        <v>0</v>
      </c>
      <c r="BB1608" s="15" t="s">
        <v>23</v>
      </c>
      <c r="BD1608" s="14"/>
      <c r="BE1608" s="18"/>
      <c r="BF1608" s="16">
        <v>0</v>
      </c>
      <c r="BG1608" s="18">
        <f t="shared" si="535"/>
        <v>0</v>
      </c>
      <c r="BH1608" s="15" t="s">
        <v>23</v>
      </c>
      <c r="BJ1608" s="86"/>
      <c r="BK1608" s="86"/>
      <c r="BL1608" s="24"/>
      <c r="BM1608" s="24"/>
      <c r="BN1608" s="24"/>
      <c r="BO1608" s="24"/>
      <c r="BP1608" s="24"/>
      <c r="BQ1608" s="126"/>
    </row>
    <row r="1609" spans="1:69" ht="16.8" customHeight="1" x14ac:dyDescent="0.35">
      <c r="A1609" s="15"/>
      <c r="B1609" s="15"/>
      <c r="C1609" s="15" t="s">
        <v>64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123947.82000000004</v>
      </c>
      <c r="AA1609" s="15" t="s">
        <v>23</v>
      </c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 t="s">
        <v>23</v>
      </c>
      <c r="AR1609" s="14"/>
      <c r="AS1609" s="18"/>
      <c r="AT1609" s="16">
        <v>0</v>
      </c>
      <c r="AU1609" s="18">
        <f t="shared" si="533"/>
        <v>0</v>
      </c>
      <c r="AV1609" s="15" t="s">
        <v>23</v>
      </c>
      <c r="AX1609" s="14"/>
      <c r="AY1609" s="18"/>
      <c r="AZ1609" s="16">
        <v>0</v>
      </c>
      <c r="BA1609" s="18">
        <f t="shared" si="534"/>
        <v>0</v>
      </c>
      <c r="BB1609" s="15" t="s">
        <v>23</v>
      </c>
      <c r="BD1609" s="14"/>
      <c r="BE1609" s="18"/>
      <c r="BF1609" s="16">
        <v>0</v>
      </c>
      <c r="BG1609" s="18">
        <f t="shared" si="535"/>
        <v>0</v>
      </c>
      <c r="BH1609" s="15" t="s">
        <v>23</v>
      </c>
      <c r="BJ1609" s="86"/>
      <c r="BK1609" s="86"/>
      <c r="BL1609" s="24" t="s">
        <v>23</v>
      </c>
      <c r="BM1609" s="24"/>
      <c r="BN1609" s="24"/>
      <c r="BO1609" s="24"/>
      <c r="BP1609" s="24"/>
      <c r="BQ1609" s="126"/>
    </row>
    <row r="1610" spans="1:69" ht="16.8" customHeight="1" x14ac:dyDescent="0.35">
      <c r="A1610" s="15"/>
      <c r="B1610" s="15"/>
      <c r="C1610" s="15" t="s">
        <v>51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65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123947.82000000004</v>
      </c>
      <c r="AA1610" s="15" t="s">
        <v>23</v>
      </c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 t="s">
        <v>23</v>
      </c>
      <c r="AR1610" s="14"/>
      <c r="AS1610" s="18"/>
      <c r="AT1610" s="16">
        <v>0</v>
      </c>
      <c r="AU1610" s="18">
        <f t="shared" si="533"/>
        <v>0</v>
      </c>
      <c r="AV1610" s="15" t="s">
        <v>23</v>
      </c>
      <c r="AX1610" s="14"/>
      <c r="AY1610" s="18"/>
      <c r="AZ1610" s="16">
        <v>0</v>
      </c>
      <c r="BA1610" s="18">
        <f t="shared" si="534"/>
        <v>0</v>
      </c>
      <c r="BB1610" s="15" t="s">
        <v>23</v>
      </c>
      <c r="BD1610" s="14"/>
      <c r="BE1610" s="18"/>
      <c r="BF1610" s="16">
        <v>0</v>
      </c>
      <c r="BG1610" s="18">
        <f t="shared" si="535"/>
        <v>0</v>
      </c>
      <c r="BH1610" s="15" t="s">
        <v>23</v>
      </c>
      <c r="BJ1610" s="86"/>
      <c r="BK1610" s="86"/>
      <c r="BL1610" s="24"/>
      <c r="BM1610" s="24"/>
      <c r="BN1610" s="24"/>
      <c r="BO1610" s="24"/>
      <c r="BP1610" s="24"/>
      <c r="BQ1610" s="126"/>
    </row>
    <row r="1611" spans="1:69" ht="16.8" customHeight="1" x14ac:dyDescent="0.35">
      <c r="A1611" s="15"/>
      <c r="B1611" s="15"/>
      <c r="C1611" s="28" t="s">
        <v>66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 t="s">
        <v>23</v>
      </c>
      <c r="L1611" s="16"/>
      <c r="M1611" s="16"/>
      <c r="N1611" s="16" t="s">
        <v>67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123947.82000000004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 t="s">
        <v>23</v>
      </c>
      <c r="AR1611" s="14"/>
      <c r="AS1611" s="18"/>
      <c r="AT1611" s="16"/>
      <c r="AU1611" s="18">
        <f t="shared" si="533"/>
        <v>0</v>
      </c>
      <c r="AV1611" s="15" t="s">
        <v>23</v>
      </c>
      <c r="AX1611" s="14"/>
      <c r="AY1611" s="18"/>
      <c r="AZ1611" s="16"/>
      <c r="BA1611" s="18">
        <f t="shared" si="534"/>
        <v>0</v>
      </c>
      <c r="BB1611" s="15" t="s">
        <v>23</v>
      </c>
      <c r="BD1611" s="14"/>
      <c r="BE1611" s="18"/>
      <c r="BF1611" s="16"/>
      <c r="BG1611" s="18">
        <f t="shared" si="535"/>
        <v>0</v>
      </c>
      <c r="BH1611" s="15" t="s">
        <v>23</v>
      </c>
      <c r="BJ1611" s="86"/>
      <c r="BK1611" s="86"/>
      <c r="BL1611" s="24"/>
      <c r="BM1611" s="24"/>
      <c r="BN1611" s="24"/>
      <c r="BO1611" s="24"/>
      <c r="BP1611" s="24"/>
      <c r="BQ1611" s="126"/>
    </row>
    <row r="1612" spans="1:69" ht="16.8" customHeight="1" x14ac:dyDescent="0.35">
      <c r="A1612" s="15"/>
      <c r="B1612" s="66"/>
      <c r="C1612" s="15" t="s">
        <v>149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443</v>
      </c>
      <c r="L1612" s="16"/>
      <c r="M1612" s="16">
        <v>271.87</v>
      </c>
      <c r="N1612" s="16" t="s">
        <v>69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123947.82000000004</v>
      </c>
      <c r="AA1612" s="15" t="s">
        <v>23</v>
      </c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 t="s">
        <v>23</v>
      </c>
      <c r="AR1612" s="14"/>
      <c r="AS1612" s="18"/>
      <c r="AT1612" s="16">
        <v>0</v>
      </c>
      <c r="AU1612" s="18">
        <f t="shared" si="533"/>
        <v>0</v>
      </c>
      <c r="AV1612" s="15" t="s">
        <v>23</v>
      </c>
      <c r="AX1612" s="14"/>
      <c r="AY1612" s="18"/>
      <c r="AZ1612" s="16">
        <v>0</v>
      </c>
      <c r="BA1612" s="18">
        <f t="shared" si="534"/>
        <v>0</v>
      </c>
      <c r="BB1612" s="15" t="s">
        <v>23</v>
      </c>
      <c r="BD1612" s="14"/>
      <c r="BE1612" s="18"/>
      <c r="BF1612" s="16">
        <v>0</v>
      </c>
      <c r="BG1612" s="18">
        <f t="shared" si="535"/>
        <v>0</v>
      </c>
      <c r="BH1612" s="15" t="s">
        <v>23</v>
      </c>
      <c r="BJ1612" s="86"/>
      <c r="BK1612" s="86"/>
      <c r="BL1612" s="24"/>
      <c r="BM1612" s="24"/>
      <c r="BN1612" s="24"/>
      <c r="BO1612" s="24"/>
      <c r="BP1612" s="24"/>
      <c r="BQ1612" s="126"/>
    </row>
    <row r="1613" spans="1:69" ht="16.8" customHeight="1" x14ac:dyDescent="0.35">
      <c r="A1613" s="15"/>
      <c r="B1613" s="15"/>
      <c r="C1613" s="15" t="s">
        <v>151</v>
      </c>
      <c r="D1613" s="16"/>
      <c r="E1613" s="16">
        <v>0</v>
      </c>
      <c r="F1613" s="16"/>
      <c r="G1613" s="16">
        <v>0</v>
      </c>
      <c r="H1613" s="16"/>
      <c r="I1613" s="4"/>
      <c r="J1613" s="14" t="s">
        <v>23</v>
      </c>
      <c r="K1613" s="17" t="s">
        <v>23</v>
      </c>
      <c r="L1613" s="16"/>
      <c r="M1613" s="16">
        <v>0</v>
      </c>
      <c r="N1613" s="16" t="s">
        <v>71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123947.82000000004</v>
      </c>
      <c r="AA1613" s="15" t="s">
        <v>23</v>
      </c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 t="s">
        <v>23</v>
      </c>
      <c r="AR1613" s="14"/>
      <c r="AS1613" s="18"/>
      <c r="AT1613" s="16">
        <v>0</v>
      </c>
      <c r="AU1613" s="18">
        <f t="shared" si="533"/>
        <v>0</v>
      </c>
      <c r="AV1613" s="15" t="s">
        <v>23</v>
      </c>
      <c r="AX1613" s="14"/>
      <c r="AY1613" s="18"/>
      <c r="AZ1613" s="16">
        <v>0</v>
      </c>
      <c r="BA1613" s="18">
        <f t="shared" si="534"/>
        <v>0</v>
      </c>
      <c r="BB1613" s="15" t="s">
        <v>23</v>
      </c>
      <c r="BD1613" s="14"/>
      <c r="BE1613" s="18"/>
      <c r="BF1613" s="16">
        <v>0</v>
      </c>
      <c r="BG1613" s="18">
        <f t="shared" si="535"/>
        <v>0</v>
      </c>
      <c r="BH1613" s="15" t="s">
        <v>23</v>
      </c>
      <c r="BJ1613" s="86"/>
      <c r="BK1613" s="86"/>
      <c r="BL1613" s="24"/>
      <c r="BM1613" s="24"/>
      <c r="BN1613" s="24"/>
      <c r="BO1613" s="24"/>
      <c r="BP1613" s="24"/>
      <c r="BQ1613" s="126"/>
    </row>
    <row r="1614" spans="1:69" ht="16.8" customHeight="1" x14ac:dyDescent="0.35">
      <c r="A1614" s="15"/>
      <c r="B1614" s="15"/>
      <c r="C1614" s="15" t="s">
        <v>153</v>
      </c>
      <c r="D1614" s="16" t="s">
        <v>23</v>
      </c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73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123947.82000000004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6"/>
    </row>
    <row r="1615" spans="1:69" ht="16.8" customHeight="1" x14ac:dyDescent="0.35">
      <c r="A1615" s="15"/>
      <c r="B1615" s="15"/>
      <c r="C1615" s="15" t="s">
        <v>154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75</v>
      </c>
      <c r="L1615" s="3">
        <f>SUM(L1588:L1614)</f>
        <v>7869.4800000000014</v>
      </c>
      <c r="M1615" s="3">
        <f>SUM(M1588:M1614)</f>
        <v>1926.04</v>
      </c>
      <c r="N1615" s="16" t="s">
        <v>76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123947.82000000004</v>
      </c>
      <c r="AA1615" s="15" t="s">
        <v>23</v>
      </c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 t="s">
        <v>23</v>
      </c>
      <c r="AR1615" s="14"/>
      <c r="AS1615" s="18"/>
      <c r="AT1615" s="16">
        <v>0</v>
      </c>
      <c r="AU1615" s="18">
        <f t="shared" si="533"/>
        <v>0</v>
      </c>
      <c r="AV1615" s="15" t="s">
        <v>23</v>
      </c>
      <c r="AX1615" s="14"/>
      <c r="AY1615" s="18"/>
      <c r="AZ1615" s="16">
        <v>0</v>
      </c>
      <c r="BA1615" s="18">
        <f t="shared" si="534"/>
        <v>0</v>
      </c>
      <c r="BB1615" s="15" t="s">
        <v>23</v>
      </c>
      <c r="BD1615" s="14"/>
      <c r="BE1615" s="18"/>
      <c r="BF1615" s="16">
        <v>0</v>
      </c>
      <c r="BG1615" s="18">
        <f t="shared" si="535"/>
        <v>0</v>
      </c>
      <c r="BH1615" s="15" t="s">
        <v>23</v>
      </c>
      <c r="BJ1615" s="86"/>
      <c r="BK1615" s="86"/>
      <c r="BL1615" s="24"/>
      <c r="BM1615" s="24"/>
      <c r="BN1615" s="24"/>
      <c r="BO1615" s="24"/>
      <c r="BP1615" s="24"/>
      <c r="BQ1615" s="126"/>
    </row>
    <row r="1616" spans="1:69" ht="16.8" customHeight="1" x14ac:dyDescent="0.35">
      <c r="A1616" s="15"/>
      <c r="B1616" s="15"/>
      <c r="C1616" s="15" t="s">
        <v>77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33</v>
      </c>
      <c r="L1616" s="3">
        <f>L1556</f>
        <v>933743.54999999993</v>
      </c>
      <c r="M1616" s="3">
        <f>M1556</f>
        <v>783976.39</v>
      </c>
      <c r="N1616" s="16" t="s">
        <v>78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123947.82000000004</v>
      </c>
      <c r="AA1616" s="15" t="s">
        <v>23</v>
      </c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 t="s">
        <v>23</v>
      </c>
      <c r="AR1616" s="14"/>
      <c r="AS1616" s="18"/>
      <c r="AT1616" s="16">
        <v>0</v>
      </c>
      <c r="AU1616" s="18">
        <f t="shared" si="533"/>
        <v>0</v>
      </c>
      <c r="AV1616" s="15" t="s">
        <v>23</v>
      </c>
      <c r="AX1616" s="14"/>
      <c r="AY1616" s="18"/>
      <c r="AZ1616" s="16">
        <v>0</v>
      </c>
      <c r="BA1616" s="18">
        <f t="shared" si="534"/>
        <v>0</v>
      </c>
      <c r="BB1616" s="15" t="s">
        <v>23</v>
      </c>
      <c r="BD1616" s="14"/>
      <c r="BE1616" s="18"/>
      <c r="BF1616" s="16">
        <v>0</v>
      </c>
      <c r="BG1616" s="18">
        <f t="shared" si="535"/>
        <v>0</v>
      </c>
      <c r="BH1616" s="15" t="s">
        <v>23</v>
      </c>
      <c r="BJ1616" s="86"/>
      <c r="BK1616" s="86"/>
      <c r="BL1616" s="24"/>
      <c r="BM1616" s="24"/>
      <c r="BN1616" s="24"/>
      <c r="BO1616" s="24"/>
      <c r="BP1616" s="24"/>
      <c r="BQ1616" s="126"/>
    </row>
    <row r="1617" spans="1:69" ht="16.8" customHeight="1" thickBot="1" x14ac:dyDescent="0.4">
      <c r="A1617" s="15"/>
      <c r="B1617" s="15"/>
      <c r="C1617" s="15" t="s">
        <v>79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80</v>
      </c>
      <c r="L1617" s="3">
        <f>L1615+L1616</f>
        <v>941613.02999999991</v>
      </c>
      <c r="M1617" s="3">
        <f>M1615+M1616</f>
        <v>785902.43</v>
      </c>
      <c r="N1617" s="16" t="s">
        <v>81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123947.82000000004</v>
      </c>
      <c r="AA1617" s="15"/>
      <c r="AB1617" s="24"/>
      <c r="AC1617" s="15" t="s">
        <v>23</v>
      </c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6"/>
    </row>
    <row r="1618" spans="1:69" ht="16.8" customHeight="1" thickTop="1" thickBot="1" x14ac:dyDescent="0.4">
      <c r="A1618" s="15"/>
      <c r="B1618" s="15"/>
      <c r="C1618" s="15" t="s">
        <v>82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83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123947.82000000004</v>
      </c>
      <c r="AA1618" s="15" t="s">
        <v>23</v>
      </c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 t="s">
        <v>23</v>
      </c>
      <c r="AR1618" s="14"/>
      <c r="AS1618" s="18"/>
      <c r="AT1618" s="16">
        <v>0</v>
      </c>
      <c r="AU1618" s="18">
        <f t="shared" si="533"/>
        <v>0</v>
      </c>
      <c r="AV1618" s="15" t="s">
        <v>23</v>
      </c>
      <c r="AX1618" s="14"/>
      <c r="AY1618" s="18"/>
      <c r="AZ1618" s="16">
        <v>0</v>
      </c>
      <c r="BA1618" s="18">
        <f t="shared" si="534"/>
        <v>0</v>
      </c>
      <c r="BB1618" s="15" t="s">
        <v>23</v>
      </c>
      <c r="BD1618" s="14"/>
      <c r="BE1618" s="18"/>
      <c r="BF1618" s="16">
        <v>0</v>
      </c>
      <c r="BG1618" s="18">
        <f t="shared" si="535"/>
        <v>0</v>
      </c>
      <c r="BH1618" s="15" t="s">
        <v>23</v>
      </c>
      <c r="BJ1618" s="86"/>
      <c r="BK1618" s="86"/>
      <c r="BL1618" s="24"/>
      <c r="BM1618" s="24"/>
      <c r="BN1618" s="24"/>
      <c r="BO1618" s="24"/>
      <c r="BP1618" s="24"/>
      <c r="BQ1618" s="126"/>
    </row>
    <row r="1619" spans="1:69" ht="16.8" customHeight="1" thickTop="1" thickBot="1" x14ac:dyDescent="0.4">
      <c r="A1619" s="15"/>
      <c r="B1619" s="15"/>
      <c r="C1619" s="15" t="s">
        <v>84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85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123947.82000000004</v>
      </c>
      <c r="AA1619" s="15" t="s">
        <v>23</v>
      </c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 t="s">
        <v>23</v>
      </c>
      <c r="AR1619" s="14"/>
      <c r="AS1619" s="18"/>
      <c r="AT1619" s="16">
        <v>0</v>
      </c>
      <c r="AU1619" s="18">
        <f t="shared" si="533"/>
        <v>0</v>
      </c>
      <c r="AV1619" s="15" t="s">
        <v>23</v>
      </c>
      <c r="AX1619" s="14"/>
      <c r="AY1619" s="18"/>
      <c r="AZ1619" s="16">
        <v>0</v>
      </c>
      <c r="BA1619" s="18">
        <f t="shared" si="534"/>
        <v>0</v>
      </c>
      <c r="BB1619" s="15" t="s">
        <v>23</v>
      </c>
      <c r="BD1619" s="14"/>
      <c r="BE1619" s="18"/>
      <c r="BF1619" s="16">
        <v>0</v>
      </c>
      <c r="BG1619" s="18">
        <f t="shared" si="535"/>
        <v>0</v>
      </c>
      <c r="BH1619" s="15" t="s">
        <v>23</v>
      </c>
      <c r="BJ1619" s="86"/>
      <c r="BK1619" s="86"/>
      <c r="BL1619" s="24"/>
      <c r="BM1619" s="24"/>
      <c r="BN1619" s="24"/>
      <c r="BO1619" s="24"/>
      <c r="BP1619" s="24"/>
      <c r="BQ1619" s="126"/>
    </row>
    <row r="1620" spans="1:69" ht="16.8" customHeight="1" thickTop="1" x14ac:dyDescent="0.35">
      <c r="A1620" s="15"/>
      <c r="B1620" s="15"/>
      <c r="C1620" s="15" t="s">
        <v>86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87</v>
      </c>
      <c r="L1620" s="3">
        <f>N1559</f>
        <v>2554.9</v>
      </c>
      <c r="M1620" s="3">
        <v>0</v>
      </c>
      <c r="N1620" s="3">
        <f>SUM(L1620:M1620)</f>
        <v>2554.9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123947.82000000004</v>
      </c>
      <c r="AA1620" s="15" t="s">
        <v>23</v>
      </c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 t="s">
        <v>23</v>
      </c>
      <c r="AR1620" s="14"/>
      <c r="AS1620" s="18"/>
      <c r="AT1620" s="16">
        <v>0</v>
      </c>
      <c r="AU1620" s="18">
        <f t="shared" si="533"/>
        <v>0</v>
      </c>
      <c r="AV1620" s="15" t="s">
        <v>23</v>
      </c>
      <c r="AX1620" s="14"/>
      <c r="AY1620" s="18"/>
      <c r="AZ1620" s="16">
        <v>0</v>
      </c>
      <c r="BA1620" s="18">
        <f t="shared" si="534"/>
        <v>0</v>
      </c>
      <c r="BB1620" s="15" t="s">
        <v>23</v>
      </c>
      <c r="BD1620" s="14"/>
      <c r="BE1620" s="18"/>
      <c r="BF1620" s="16">
        <v>0</v>
      </c>
      <c r="BG1620" s="18">
        <f t="shared" si="535"/>
        <v>0</v>
      </c>
      <c r="BH1620" s="15" t="s">
        <v>23</v>
      </c>
      <c r="BJ1620" s="86"/>
      <c r="BK1620" s="86"/>
      <c r="BL1620" s="24"/>
      <c r="BM1620" s="24"/>
      <c r="BN1620" s="24"/>
      <c r="BO1620" s="24"/>
      <c r="BP1620" s="24"/>
      <c r="BQ1620" s="126"/>
    </row>
    <row r="1621" spans="1:69" ht="16.8" customHeight="1" x14ac:dyDescent="0.35">
      <c r="A1621" s="15"/>
      <c r="B1621" s="15"/>
      <c r="C1621" s="15" t="s">
        <v>88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89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5">(X1621-Y1621)+Z1620</f>
        <v>123947.82000000004</v>
      </c>
      <c r="AA1621" s="15" t="s">
        <v>23</v>
      </c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 t="s">
        <v>23</v>
      </c>
      <c r="AR1621" s="14"/>
      <c r="AS1621" s="18"/>
      <c r="AT1621" s="16">
        <v>0</v>
      </c>
      <c r="AU1621" s="18">
        <f t="shared" ref="AU1621:AU1652" si="547">(AS1621-AT1621)+AU1620</f>
        <v>0</v>
      </c>
      <c r="AV1621" s="15" t="s">
        <v>23</v>
      </c>
      <c r="AX1621" s="14"/>
      <c r="AY1621" s="18"/>
      <c r="AZ1621" s="16">
        <v>0</v>
      </c>
      <c r="BA1621" s="18">
        <f t="shared" ref="BA1621:BA1652" si="548">(AY1621-AZ1621)+BA1620</f>
        <v>0</v>
      </c>
      <c r="BB1621" s="15" t="s">
        <v>23</v>
      </c>
      <c r="BD1621" s="14"/>
      <c r="BE1621" s="18"/>
      <c r="BF1621" s="16">
        <v>0</v>
      </c>
      <c r="BG1621" s="18">
        <f t="shared" ref="BG1621:BG1652" si="549">(BE1621-BF1621)+BG1620</f>
        <v>0</v>
      </c>
      <c r="BH1621" s="15" t="s">
        <v>23</v>
      </c>
      <c r="BJ1621" s="86"/>
      <c r="BK1621" s="86"/>
      <c r="BL1621" s="24"/>
      <c r="BM1621" s="24"/>
      <c r="BN1621" s="24"/>
      <c r="BO1621" s="24"/>
      <c r="BP1621" s="24"/>
      <c r="BQ1621" s="126"/>
    </row>
    <row r="1622" spans="1:69" ht="16.8" customHeight="1" x14ac:dyDescent="0.35">
      <c r="A1622" s="15"/>
      <c r="B1622" s="15"/>
      <c r="C1622" s="15" t="s">
        <v>90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91</v>
      </c>
      <c r="L1622" s="3">
        <f>T1645+Z1645+AO1645+AU1645</f>
        <v>223064.98000000004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 t="s">
        <v>23</v>
      </c>
      <c r="W1622" s="14"/>
      <c r="X1622" s="18"/>
      <c r="Y1622" s="16">
        <v>0</v>
      </c>
      <c r="Z1622" s="18">
        <f t="shared" si="545"/>
        <v>123947.82000000004</v>
      </c>
      <c r="AA1622" s="15" t="s">
        <v>23</v>
      </c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 t="s">
        <v>23</v>
      </c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 t="s">
        <v>23</v>
      </c>
      <c r="AR1622" s="14"/>
      <c r="AS1622" s="18"/>
      <c r="AT1622" s="16">
        <v>0</v>
      </c>
      <c r="AU1622" s="18">
        <f t="shared" si="547"/>
        <v>0</v>
      </c>
      <c r="AV1622" s="15" t="s">
        <v>23</v>
      </c>
      <c r="AX1622" s="14"/>
      <c r="AY1622" s="18"/>
      <c r="AZ1622" s="16">
        <v>0</v>
      </c>
      <c r="BA1622" s="18">
        <f t="shared" si="548"/>
        <v>0</v>
      </c>
      <c r="BB1622" s="15" t="s">
        <v>23</v>
      </c>
      <c r="BD1622" s="14"/>
      <c r="BE1622" s="18"/>
      <c r="BF1622" s="16">
        <v>0</v>
      </c>
      <c r="BG1622" s="18">
        <f t="shared" si="549"/>
        <v>0</v>
      </c>
      <c r="BH1622" s="15" t="s">
        <v>23</v>
      </c>
      <c r="BJ1622" s="86"/>
      <c r="BK1622" s="86"/>
      <c r="BL1622" s="24"/>
      <c r="BM1622" s="24"/>
      <c r="BN1622" s="24"/>
      <c r="BO1622" s="24"/>
      <c r="BP1622" s="24"/>
      <c r="BQ1622" s="126"/>
    </row>
    <row r="1623" spans="1:69" ht="16.8" customHeight="1" x14ac:dyDescent="0.35">
      <c r="A1623" s="15"/>
      <c r="B1623" s="15"/>
      <c r="C1623" s="15" t="s">
        <v>92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93</v>
      </c>
      <c r="L1623" s="3"/>
      <c r="M1623" s="46" t="s">
        <v>94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123947.82000000004</v>
      </c>
      <c r="AA1623" s="15" t="s">
        <v>23</v>
      </c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 t="s">
        <v>23</v>
      </c>
      <c r="AR1623" s="14"/>
      <c r="AS1623" s="18"/>
      <c r="AT1623" s="16">
        <v>0</v>
      </c>
      <c r="AU1623" s="18">
        <f t="shared" si="547"/>
        <v>0</v>
      </c>
      <c r="AV1623" s="15" t="s">
        <v>23</v>
      </c>
      <c r="AX1623" s="14"/>
      <c r="AY1623" s="18"/>
      <c r="AZ1623" s="16">
        <v>0</v>
      </c>
      <c r="BA1623" s="18">
        <f t="shared" si="548"/>
        <v>0</v>
      </c>
      <c r="BB1623" s="15" t="s">
        <v>23</v>
      </c>
      <c r="BD1623" s="14"/>
      <c r="BE1623" s="18"/>
      <c r="BF1623" s="16">
        <v>0</v>
      </c>
      <c r="BG1623" s="18">
        <f t="shared" si="549"/>
        <v>0</v>
      </c>
      <c r="BH1623" s="15" t="s">
        <v>23</v>
      </c>
      <c r="BJ1623" s="86"/>
      <c r="BK1623" s="86"/>
      <c r="BL1623" s="24"/>
      <c r="BM1623" s="24"/>
      <c r="BN1623" s="24"/>
      <c r="BO1623" s="24"/>
      <c r="BP1623" s="24"/>
      <c r="BQ1623" s="126"/>
    </row>
    <row r="1624" spans="1:69" ht="16.8" customHeight="1" x14ac:dyDescent="0.35">
      <c r="A1624" s="15"/>
      <c r="B1624" s="15"/>
      <c r="C1624" s="15" t="s">
        <v>95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96</v>
      </c>
      <c r="L1624" s="50">
        <v>114.5</v>
      </c>
      <c r="M1624" s="16" t="s">
        <v>27</v>
      </c>
      <c r="N1624" s="16" t="s">
        <v>28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123947.82000000004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6"/>
    </row>
    <row r="1625" spans="1:69" ht="16.8" customHeight="1" x14ac:dyDescent="0.35">
      <c r="A1625" s="15"/>
      <c r="B1625" s="15"/>
      <c r="C1625" s="15" t="s">
        <v>97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382</v>
      </c>
      <c r="L1625" s="73">
        <v>193</v>
      </c>
      <c r="M1625" s="16" t="s">
        <v>412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123947.82000000004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6"/>
    </row>
    <row r="1626" spans="1:69" ht="16.8" customHeight="1" x14ac:dyDescent="0.35">
      <c r="A1626" s="15"/>
      <c r="B1626" s="15"/>
      <c r="C1626" s="15" t="s">
        <v>100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375</v>
      </c>
      <c r="L1626" s="50">
        <v>337</v>
      </c>
      <c r="M1626" s="30" t="s">
        <v>422</v>
      </c>
      <c r="N1626">
        <v>0.5</v>
      </c>
      <c r="O1626" s="16"/>
      <c r="P1626" s="18" t="s">
        <v>23</v>
      </c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123947.82000000004</v>
      </c>
      <c r="AA1626" s="15" t="s">
        <v>23</v>
      </c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 t="s">
        <v>23</v>
      </c>
      <c r="AR1626" s="14"/>
      <c r="AS1626" s="18"/>
      <c r="AT1626" s="16">
        <v>0</v>
      </c>
      <c r="AU1626" s="18">
        <f t="shared" si="547"/>
        <v>0</v>
      </c>
      <c r="AV1626" s="15" t="s">
        <v>23</v>
      </c>
      <c r="AX1626" s="14"/>
      <c r="AY1626" s="18"/>
      <c r="AZ1626" s="16">
        <v>0</v>
      </c>
      <c r="BA1626" s="18">
        <f t="shared" si="548"/>
        <v>0</v>
      </c>
      <c r="BB1626" s="15" t="s">
        <v>23</v>
      </c>
      <c r="BD1626" s="14"/>
      <c r="BE1626" s="18"/>
      <c r="BF1626" s="16">
        <v>0</v>
      </c>
      <c r="BG1626" s="18">
        <f t="shared" si="549"/>
        <v>0</v>
      </c>
      <c r="BH1626" s="15" t="s">
        <v>23</v>
      </c>
      <c r="BJ1626" s="86"/>
      <c r="BK1626" s="86"/>
      <c r="BL1626" s="24"/>
      <c r="BM1626" s="24"/>
      <c r="BN1626" s="24"/>
      <c r="BO1626" s="24"/>
      <c r="BP1626" s="24"/>
      <c r="BQ1626" s="126"/>
    </row>
    <row r="1627" spans="1:69" ht="16.8" customHeight="1" x14ac:dyDescent="0.35">
      <c r="A1627" s="15"/>
      <c r="B1627" s="15"/>
      <c r="C1627" s="64" t="s">
        <v>157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444</v>
      </c>
      <c r="L1627" s="16">
        <v>8537.49</v>
      </c>
      <c r="M1627" s="30" t="s">
        <v>404</v>
      </c>
      <c r="N1627">
        <v>0.5</v>
      </c>
      <c r="O1627" s="16" t="s">
        <v>23</v>
      </c>
      <c r="P1627" s="18" t="s">
        <v>23</v>
      </c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123947.82000000004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6"/>
    </row>
    <row r="1628" spans="1:69" ht="16.8" customHeight="1" x14ac:dyDescent="0.35">
      <c r="A1628" s="15"/>
      <c r="B1628" s="15"/>
      <c r="C1628" s="15" t="s">
        <v>104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383</v>
      </c>
      <c r="L1628" s="30">
        <v>294.5</v>
      </c>
      <c r="M1628" s="30" t="s">
        <v>445</v>
      </c>
      <c r="N1628">
        <v>2.0499999999999998</v>
      </c>
      <c r="O1628" s="16" t="s">
        <v>23</v>
      </c>
      <c r="P1628" s="18" t="s">
        <v>23</v>
      </c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195</v>
      </c>
      <c r="X1628" s="18">
        <v>0</v>
      </c>
      <c r="Y1628" s="16"/>
      <c r="Z1628" s="18">
        <f t="shared" si="545"/>
        <v>123947.82000000004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6"/>
    </row>
    <row r="1629" spans="1:69" ht="16.8" customHeight="1" x14ac:dyDescent="0.35">
      <c r="A1629" s="15"/>
      <c r="B1629" s="15"/>
      <c r="C1629" s="47" t="s">
        <v>158</v>
      </c>
      <c r="D1629" s="16"/>
      <c r="E1629" s="16"/>
      <c r="F1629" s="1">
        <v>0</v>
      </c>
      <c r="G1629" s="16">
        <v>0</v>
      </c>
      <c r="H1629" s="16"/>
      <c r="I1629" s="4" t="s">
        <v>23</v>
      </c>
      <c r="J1629" s="14"/>
      <c r="K1629" s="148" t="s">
        <v>396</v>
      </c>
      <c r="L1629" s="67">
        <v>936</v>
      </c>
      <c r="M1629" s="16" t="s">
        <v>426</v>
      </c>
      <c r="N1629" s="16">
        <v>1</v>
      </c>
      <c r="O1629" s="16" t="s">
        <v>23</v>
      </c>
      <c r="P1629" s="18" t="s">
        <v>23</v>
      </c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123947.82000000004</v>
      </c>
      <c r="AA1629" s="15" t="s">
        <v>23</v>
      </c>
      <c r="AB1629" s="24"/>
      <c r="AC1629" s="64" t="s">
        <v>159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 t="s">
        <v>23</v>
      </c>
      <c r="AR1629" s="14"/>
      <c r="AS1629" s="18"/>
      <c r="AT1629" s="16">
        <v>0</v>
      </c>
      <c r="AU1629" s="18">
        <f t="shared" si="547"/>
        <v>0</v>
      </c>
      <c r="AV1629" s="15" t="s">
        <v>23</v>
      </c>
      <c r="AX1629" s="14"/>
      <c r="AY1629" s="18"/>
      <c r="AZ1629" s="16">
        <v>0</v>
      </c>
      <c r="BA1629" s="18">
        <f t="shared" si="548"/>
        <v>0</v>
      </c>
      <c r="BB1629" s="15" t="s">
        <v>23</v>
      </c>
      <c r="BD1629" s="14"/>
      <c r="BE1629" s="18"/>
      <c r="BF1629" s="16">
        <v>0</v>
      </c>
      <c r="BG1629" s="18">
        <f t="shared" si="549"/>
        <v>0</v>
      </c>
      <c r="BH1629" s="15" t="s">
        <v>23</v>
      </c>
      <c r="BJ1629" s="86"/>
      <c r="BK1629" s="86"/>
      <c r="BL1629" s="24"/>
      <c r="BM1629" s="24"/>
      <c r="BN1629" s="24"/>
      <c r="BO1629" s="24"/>
      <c r="BP1629" s="24"/>
      <c r="BQ1629" s="126"/>
    </row>
    <row r="1630" spans="1:69" ht="16.8" customHeight="1" x14ac:dyDescent="0.35">
      <c r="A1630" s="15"/>
      <c r="B1630" s="15"/>
      <c r="C1630" s="15" t="s">
        <v>108</v>
      </c>
      <c r="D1630" s="16"/>
      <c r="E1630" s="16"/>
      <c r="F1630" s="16"/>
      <c r="G1630" s="16">
        <v>0</v>
      </c>
      <c r="H1630" s="16"/>
      <c r="I1630" s="4" t="s">
        <v>23</v>
      </c>
      <c r="J1630" s="14"/>
      <c r="K1630" s="30" t="s">
        <v>415</v>
      </c>
      <c r="L1630">
        <v>201.5</v>
      </c>
      <c r="M1630" s="25" t="s">
        <v>438</v>
      </c>
      <c r="N1630" s="83">
        <v>1922</v>
      </c>
      <c r="O1630" s="16" t="s">
        <v>23</v>
      </c>
      <c r="P1630" s="18" t="s">
        <v>23</v>
      </c>
      <c r="Q1630" s="14"/>
      <c r="R1630" s="18"/>
      <c r="S1630" s="16">
        <f>G1630</f>
        <v>0</v>
      </c>
      <c r="T1630" s="18">
        <f t="shared" si="544"/>
        <v>80819.95</v>
      </c>
      <c r="U1630" s="15" t="s">
        <v>110</v>
      </c>
      <c r="W1630" s="14"/>
      <c r="X1630" s="18"/>
      <c r="Y1630" s="16">
        <v>0</v>
      </c>
      <c r="Z1630" s="18">
        <f t="shared" si="545"/>
        <v>123947.82000000004</v>
      </c>
      <c r="AA1630" s="15" t="s">
        <v>23</v>
      </c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 t="s">
        <v>23</v>
      </c>
      <c r="AR1630" s="14"/>
      <c r="AS1630" s="18">
        <v>0</v>
      </c>
      <c r="AT1630" s="16">
        <v>0</v>
      </c>
      <c r="AU1630" s="18">
        <f t="shared" si="547"/>
        <v>0</v>
      </c>
      <c r="AV1630" s="15" t="s">
        <v>23</v>
      </c>
      <c r="AX1630" s="14"/>
      <c r="AY1630" s="18">
        <v>0</v>
      </c>
      <c r="AZ1630" s="16">
        <v>0</v>
      </c>
      <c r="BA1630" s="18">
        <f t="shared" si="548"/>
        <v>0</v>
      </c>
      <c r="BB1630" s="15" t="s">
        <v>23</v>
      </c>
      <c r="BD1630" s="14"/>
      <c r="BE1630" s="18">
        <v>0</v>
      </c>
      <c r="BF1630" s="16">
        <v>0</v>
      </c>
      <c r="BG1630" s="18">
        <f t="shared" si="549"/>
        <v>0</v>
      </c>
      <c r="BH1630" s="15" t="s">
        <v>23</v>
      </c>
      <c r="BJ1630" s="86"/>
      <c r="BK1630" s="86"/>
      <c r="BL1630" s="24"/>
      <c r="BM1630" s="24"/>
      <c r="BN1630" s="24"/>
      <c r="BO1630" s="24"/>
      <c r="BP1630" s="24"/>
      <c r="BQ1630" s="126"/>
    </row>
    <row r="1631" spans="1:69" ht="16.8" customHeight="1" x14ac:dyDescent="0.35">
      <c r="A1631" s="15"/>
      <c r="B1631" s="15"/>
      <c r="C1631" s="15" t="s">
        <v>111</v>
      </c>
      <c r="D1631" s="16"/>
      <c r="E1631" s="16"/>
      <c r="F1631" s="16">
        <v>0</v>
      </c>
      <c r="G1631" s="16">
        <v>0</v>
      </c>
      <c r="H1631" s="16"/>
      <c r="I1631" s="4" t="s">
        <v>23</v>
      </c>
      <c r="J1631" s="14"/>
      <c r="K1631" s="16" t="s">
        <v>416</v>
      </c>
      <c r="L1631" s="16">
        <v>423.5</v>
      </c>
      <c r="M1631" s="16" t="s">
        <v>439</v>
      </c>
      <c r="N1631" s="67">
        <v>-74.5</v>
      </c>
      <c r="O1631" s="16"/>
      <c r="P1631" s="18" t="s">
        <v>23</v>
      </c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123947.82000000004</v>
      </c>
      <c r="AA1631" s="15" t="s">
        <v>23</v>
      </c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 t="s">
        <v>23</v>
      </c>
      <c r="AR1631" s="14"/>
      <c r="AS1631" s="18">
        <v>0</v>
      </c>
      <c r="AT1631" s="16">
        <v>0</v>
      </c>
      <c r="AU1631" s="18">
        <f t="shared" si="547"/>
        <v>0</v>
      </c>
      <c r="AV1631" s="15" t="s">
        <v>23</v>
      </c>
      <c r="AX1631" s="14"/>
      <c r="AY1631" s="18">
        <v>0</v>
      </c>
      <c r="AZ1631" s="16">
        <v>0</v>
      </c>
      <c r="BA1631" s="18">
        <f t="shared" si="548"/>
        <v>0</v>
      </c>
      <c r="BB1631" s="15" t="s">
        <v>23</v>
      </c>
      <c r="BD1631" s="14"/>
      <c r="BE1631" s="18">
        <v>0</v>
      </c>
      <c r="BF1631" s="16">
        <v>0</v>
      </c>
      <c r="BG1631" s="18">
        <f t="shared" si="549"/>
        <v>0</v>
      </c>
      <c r="BH1631" s="15" t="s">
        <v>23</v>
      </c>
      <c r="BJ1631" s="86"/>
      <c r="BK1631" s="86"/>
      <c r="BL1631" s="24"/>
      <c r="BM1631" s="24"/>
      <c r="BN1631" s="24"/>
      <c r="BO1631" s="24"/>
      <c r="BP1631" s="24"/>
      <c r="BQ1631" s="126"/>
    </row>
    <row r="1632" spans="1:69" ht="16.8" customHeight="1" x14ac:dyDescent="0.35">
      <c r="A1632" s="15"/>
      <c r="B1632" s="15"/>
      <c r="C1632" s="15" t="s">
        <v>113</v>
      </c>
      <c r="D1632" s="16"/>
      <c r="E1632" s="16"/>
      <c r="F1632" s="16">
        <v>0</v>
      </c>
      <c r="G1632" s="16">
        <v>0</v>
      </c>
      <c r="H1632" s="16"/>
      <c r="I1632" s="4" t="s">
        <v>23</v>
      </c>
      <c r="J1632" s="14"/>
      <c r="K1632" s="44" t="s">
        <v>427</v>
      </c>
      <c r="L1632" s="16">
        <v>1605</v>
      </c>
      <c r="M1632" s="16" t="s">
        <v>419</v>
      </c>
      <c r="N1632" s="16">
        <v>357.5</v>
      </c>
      <c r="O1632" s="16"/>
      <c r="P1632" s="18" t="s">
        <v>23</v>
      </c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123947.82000000004</v>
      </c>
      <c r="AA1632" s="15" t="s">
        <v>23</v>
      </c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 t="s">
        <v>23</v>
      </c>
      <c r="AR1632" s="14"/>
      <c r="AS1632" s="18">
        <v>0</v>
      </c>
      <c r="AT1632" s="16"/>
      <c r="AU1632" s="18">
        <f t="shared" si="547"/>
        <v>0</v>
      </c>
      <c r="AV1632" s="15" t="s">
        <v>23</v>
      </c>
      <c r="AX1632" s="14"/>
      <c r="AY1632" s="18">
        <v>0</v>
      </c>
      <c r="AZ1632" s="16"/>
      <c r="BA1632" s="18">
        <f t="shared" si="548"/>
        <v>0</v>
      </c>
      <c r="BB1632" s="15" t="s">
        <v>23</v>
      </c>
      <c r="BD1632" s="14"/>
      <c r="BE1632" s="18">
        <v>0</v>
      </c>
      <c r="BF1632" s="16"/>
      <c r="BG1632" s="18">
        <f t="shared" si="549"/>
        <v>0</v>
      </c>
      <c r="BH1632" s="15" t="s">
        <v>23</v>
      </c>
      <c r="BJ1632" s="86"/>
      <c r="BK1632" s="86"/>
      <c r="BL1632" s="24"/>
      <c r="BM1632" s="24"/>
      <c r="BN1632" s="24"/>
      <c r="BO1632" s="24"/>
      <c r="BP1632" s="24"/>
      <c r="BQ1632" s="126"/>
    </row>
    <row r="1633" spans="1:69" ht="16.8" customHeight="1" x14ac:dyDescent="0.35">
      <c r="A1633" s="15" t="s">
        <v>23</v>
      </c>
      <c r="B1633" s="15"/>
      <c r="C1633" s="15" t="s">
        <v>446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429</v>
      </c>
      <c r="L1633" s="16">
        <v>1069.5</v>
      </c>
      <c r="M1633" s="16" t="s">
        <v>420</v>
      </c>
      <c r="N1633" s="16">
        <v>511.5</v>
      </c>
      <c r="O1633" s="16"/>
      <c r="P1633" s="18" t="s">
        <v>23</v>
      </c>
      <c r="Q1633" s="14"/>
      <c r="R1633" s="18">
        <v>0</v>
      </c>
      <c r="S1633" s="16">
        <v>0</v>
      </c>
      <c r="T1633" s="18">
        <f t="shared" si="544"/>
        <v>80819.95</v>
      </c>
      <c r="U1633" s="15" t="s">
        <v>23</v>
      </c>
      <c r="W1633" s="14"/>
      <c r="X1633" s="18">
        <f>F1633</f>
        <v>102</v>
      </c>
      <c r="Y1633" s="16">
        <v>0</v>
      </c>
      <c r="Z1633" s="18">
        <f t="shared" si="545"/>
        <v>124049.82000000004</v>
      </c>
      <c r="AA1633" s="15" t="str">
        <f>C1633</f>
        <v>BONIFICO SOMMA NON ARRIVATO PUNTUALE 1/2</v>
      </c>
      <c r="AB1633" s="24"/>
      <c r="AC1633" s="15" t="s">
        <v>23</v>
      </c>
      <c r="AD1633" s="25"/>
      <c r="AE1633" s="62" t="s">
        <v>23</v>
      </c>
      <c r="AF1633" s="63" t="s">
        <v>23</v>
      </c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 t="s">
        <v>23</v>
      </c>
      <c r="AR1633" s="14"/>
      <c r="AS1633" s="18">
        <v>0</v>
      </c>
      <c r="AT1633" s="16"/>
      <c r="AU1633" s="18">
        <f t="shared" si="547"/>
        <v>0</v>
      </c>
      <c r="AV1633" s="15" t="s">
        <v>23</v>
      </c>
      <c r="AX1633" s="14"/>
      <c r="AY1633" s="18">
        <v>0</v>
      </c>
      <c r="AZ1633" s="16"/>
      <c r="BA1633" s="18">
        <f t="shared" si="548"/>
        <v>0</v>
      </c>
      <c r="BB1633" s="15" t="s">
        <v>23</v>
      </c>
      <c r="BD1633" s="14"/>
      <c r="BE1633" s="18">
        <v>0</v>
      </c>
      <c r="BF1633" s="16"/>
      <c r="BG1633" s="18">
        <f t="shared" si="549"/>
        <v>0</v>
      </c>
      <c r="BH1633" s="15" t="s">
        <v>23</v>
      </c>
      <c r="BJ1633" s="86"/>
      <c r="BK1633" s="86"/>
      <c r="BL1633" s="24"/>
      <c r="BM1633" s="24"/>
      <c r="BN1633" s="24"/>
      <c r="BO1633" s="24"/>
      <c r="BP1633" s="24"/>
      <c r="BQ1633" s="126"/>
    </row>
    <row r="1634" spans="1:69" ht="16.8" customHeight="1" x14ac:dyDescent="0.35">
      <c r="A1634" s="15"/>
      <c r="B1634" s="15" t="s">
        <v>23</v>
      </c>
      <c r="C1634" s="15" t="s">
        <v>115</v>
      </c>
      <c r="D1634" s="16"/>
      <c r="E1634" s="16"/>
      <c r="F1634" s="16">
        <v>0</v>
      </c>
      <c r="G1634" s="16"/>
      <c r="H1634" s="16">
        <v>0</v>
      </c>
      <c r="I1634" s="4"/>
      <c r="J1634" s="14" t="s">
        <v>23</v>
      </c>
      <c r="K1634" s="16" t="s">
        <v>431</v>
      </c>
      <c r="L1634" s="16">
        <v>236.02</v>
      </c>
      <c r="M1634" s="16" t="s">
        <v>432</v>
      </c>
      <c r="N1634" s="16">
        <v>75</v>
      </c>
      <c r="O1634" s="16"/>
      <c r="P1634" s="18" t="s">
        <v>23</v>
      </c>
      <c r="Q1634" s="14"/>
      <c r="R1634" s="18">
        <v>0</v>
      </c>
      <c r="S1634" s="16">
        <v>0</v>
      </c>
      <c r="T1634" s="18">
        <f t="shared" si="544"/>
        <v>80819.95</v>
      </c>
      <c r="U1634" s="15" t="s">
        <v>23</v>
      </c>
      <c r="W1634" s="14"/>
      <c r="X1634" s="18">
        <f>F1634</f>
        <v>0</v>
      </c>
      <c r="Y1634" s="16"/>
      <c r="Z1634" s="18">
        <f t="shared" si="545"/>
        <v>124049.82000000004</v>
      </c>
      <c r="AA1634" s="15" t="s">
        <v>23</v>
      </c>
      <c r="AB1634" s="24"/>
      <c r="AC1634" s="15" t="s">
        <v>23</v>
      </c>
      <c r="AD1634" s="25"/>
      <c r="AE1634" s="62" t="s">
        <v>23</v>
      </c>
      <c r="AF1634" s="63" t="s">
        <v>23</v>
      </c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 t="s">
        <v>23</v>
      </c>
      <c r="AR1634" s="14"/>
      <c r="AS1634" s="18">
        <v>0</v>
      </c>
      <c r="AT1634" s="16"/>
      <c r="AU1634" s="18">
        <f t="shared" si="547"/>
        <v>0</v>
      </c>
      <c r="AV1634" s="15" t="s">
        <v>23</v>
      </c>
      <c r="AX1634" s="14"/>
      <c r="AY1634" s="18">
        <v>0</v>
      </c>
      <c r="AZ1634" s="16"/>
      <c r="BA1634" s="18">
        <f t="shared" si="548"/>
        <v>0</v>
      </c>
      <c r="BB1634" s="15" t="s">
        <v>23</v>
      </c>
      <c r="BD1634" s="14"/>
      <c r="BE1634" s="18">
        <v>0</v>
      </c>
      <c r="BF1634" s="16"/>
      <c r="BG1634" s="18">
        <f t="shared" si="549"/>
        <v>0</v>
      </c>
      <c r="BH1634" s="15" t="s">
        <v>23</v>
      </c>
      <c r="BJ1634" s="86"/>
      <c r="BK1634" s="86"/>
      <c r="BL1634" s="24"/>
      <c r="BM1634" s="24"/>
      <c r="BN1634" s="24"/>
      <c r="BO1634" s="24"/>
      <c r="BP1634" s="24"/>
      <c r="BQ1634" s="126"/>
    </row>
    <row r="1635" spans="1:69" ht="16.8" customHeight="1" x14ac:dyDescent="0.35">
      <c r="A1635" s="15" t="s">
        <v>23</v>
      </c>
      <c r="B1635" s="15"/>
      <c r="C1635" s="15" t="s">
        <v>115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434</v>
      </c>
      <c r="L1635" s="67">
        <v>0.02</v>
      </c>
      <c r="M1635" s="44" t="s">
        <v>447</v>
      </c>
      <c r="N1635" s="16">
        <v>2773.5</v>
      </c>
      <c r="O1635" s="16"/>
      <c r="P1635" s="18" t="s">
        <v>23</v>
      </c>
      <c r="Q1635" s="14"/>
      <c r="R1635" s="18">
        <v>0</v>
      </c>
      <c r="S1635" s="16">
        <v>0</v>
      </c>
      <c r="T1635" s="18">
        <f t="shared" si="544"/>
        <v>80819.95</v>
      </c>
      <c r="U1635" s="15" t="s">
        <v>23</v>
      </c>
      <c r="W1635" s="14"/>
      <c r="X1635" s="18">
        <f>F1635</f>
        <v>0</v>
      </c>
      <c r="Y1635" s="16"/>
      <c r="Z1635" s="18">
        <f t="shared" si="545"/>
        <v>124049.82000000004</v>
      </c>
      <c r="AA1635" s="15" t="s">
        <v>23</v>
      </c>
      <c r="AB1635" s="24"/>
      <c r="AC1635" s="15" t="s">
        <v>23</v>
      </c>
      <c r="AD1635" s="25"/>
      <c r="AE1635" s="62" t="s">
        <v>23</v>
      </c>
      <c r="AF1635" s="63" t="s">
        <v>23</v>
      </c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 t="s">
        <v>23</v>
      </c>
      <c r="AR1635" s="14"/>
      <c r="AS1635" s="18">
        <v>0</v>
      </c>
      <c r="AT1635" s="16"/>
      <c r="AU1635" s="18">
        <f t="shared" si="547"/>
        <v>0</v>
      </c>
      <c r="AV1635" s="15" t="s">
        <v>23</v>
      </c>
      <c r="AX1635" s="14"/>
      <c r="AY1635" s="18">
        <v>0</v>
      </c>
      <c r="AZ1635" s="16"/>
      <c r="BA1635" s="18">
        <f t="shared" si="548"/>
        <v>0</v>
      </c>
      <c r="BB1635" s="15" t="s">
        <v>23</v>
      </c>
      <c r="BD1635" s="14"/>
      <c r="BE1635" s="18">
        <v>0</v>
      </c>
      <c r="BF1635" s="16"/>
      <c r="BG1635" s="18">
        <f t="shared" si="549"/>
        <v>0</v>
      </c>
      <c r="BH1635" s="15" t="s">
        <v>23</v>
      </c>
      <c r="BJ1635" s="86"/>
      <c r="BK1635" s="86"/>
      <c r="BL1635" s="24"/>
      <c r="BM1635" s="24"/>
      <c r="BN1635" s="24"/>
      <c r="BO1635" s="24"/>
      <c r="BP1635" s="24"/>
      <c r="BQ1635" s="126"/>
    </row>
    <row r="1636" spans="1:69" ht="16.8" customHeight="1" x14ac:dyDescent="0.35">
      <c r="A1636" s="15"/>
      <c r="B1636" s="15"/>
      <c r="C1636" s="15" t="s">
        <v>115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69</v>
      </c>
      <c r="L1636" s="51">
        <f>AI1645</f>
        <v>0</v>
      </c>
      <c r="M1636" s="16" t="s">
        <v>448</v>
      </c>
      <c r="N1636" s="16">
        <v>563.5</v>
      </c>
      <c r="O1636" s="16"/>
      <c r="P1636" s="18" t="s">
        <v>23</v>
      </c>
      <c r="Q1636" s="14"/>
      <c r="R1636" s="18">
        <v>0</v>
      </c>
      <c r="S1636" s="16">
        <v>0</v>
      </c>
      <c r="T1636" s="18">
        <f t="shared" si="544"/>
        <v>80819.95</v>
      </c>
      <c r="U1636" s="15" t="s">
        <v>23</v>
      </c>
      <c r="W1636" s="14"/>
      <c r="X1636" s="18">
        <f>F1636</f>
        <v>0</v>
      </c>
      <c r="Y1636" s="16">
        <v>0</v>
      </c>
      <c r="Z1636" s="18">
        <f t="shared" si="545"/>
        <v>124049.82000000004</v>
      </c>
      <c r="AA1636" s="15" t="str">
        <f>C1636</f>
        <v>VERSAMENTO</v>
      </c>
      <c r="AB1636" s="24"/>
      <c r="AC1636" s="15" t="s">
        <v>23</v>
      </c>
      <c r="AD1636" s="25"/>
      <c r="AE1636" s="62" t="s">
        <v>23</v>
      </c>
      <c r="AF1636" s="63" t="s">
        <v>23</v>
      </c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 t="s">
        <v>23</v>
      </c>
      <c r="AR1636" s="14"/>
      <c r="AS1636" s="18">
        <v>0</v>
      </c>
      <c r="AT1636" s="16"/>
      <c r="AU1636" s="18">
        <f t="shared" si="547"/>
        <v>0</v>
      </c>
      <c r="AV1636" s="15" t="s">
        <v>23</v>
      </c>
      <c r="AX1636" s="14"/>
      <c r="AY1636" s="18">
        <v>0</v>
      </c>
      <c r="AZ1636" s="16"/>
      <c r="BA1636" s="18">
        <f t="shared" si="548"/>
        <v>0</v>
      </c>
      <c r="BB1636" s="15" t="s">
        <v>23</v>
      </c>
      <c r="BD1636" s="14"/>
      <c r="BE1636" s="18">
        <v>0</v>
      </c>
      <c r="BF1636" s="16"/>
      <c r="BG1636" s="18">
        <f t="shared" si="549"/>
        <v>0</v>
      </c>
      <c r="BH1636" s="15" t="s">
        <v>23</v>
      </c>
      <c r="BJ1636" s="86"/>
      <c r="BK1636" s="86"/>
      <c r="BL1636" s="24"/>
      <c r="BM1636" s="24"/>
      <c r="BN1636" s="24"/>
      <c r="BO1636" s="24"/>
      <c r="BP1636" s="24"/>
      <c r="BQ1636" s="126"/>
    </row>
    <row r="1637" spans="1:69" ht="16.8" customHeight="1" x14ac:dyDescent="0.35">
      <c r="A1637" s="15"/>
      <c r="B1637" s="15"/>
      <c r="C1637" s="68" t="s">
        <v>115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119</v>
      </c>
      <c r="L1637" s="16">
        <f>SUM(L1624:L1636)</f>
        <v>13948.03</v>
      </c>
      <c r="M1637" s="16" t="s">
        <v>23</v>
      </c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 t="s">
        <v>23</v>
      </c>
      <c r="W1637" s="14"/>
      <c r="X1637" s="18">
        <v>0</v>
      </c>
      <c r="Y1637" s="16"/>
      <c r="Z1637" s="18">
        <f t="shared" si="545"/>
        <v>124049.82000000004</v>
      </c>
      <c r="AA1637" s="15" t="str">
        <f>C1637</f>
        <v>VERSAMENTO</v>
      </c>
      <c r="AB1637" s="24"/>
      <c r="AC1637" s="15" t="s">
        <v>23</v>
      </c>
      <c r="AD1637" s="25"/>
      <c r="AE1637" s="62" t="s">
        <v>23</v>
      </c>
      <c r="AF1637" s="63" t="s">
        <v>23</v>
      </c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 t="s">
        <v>23</v>
      </c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 t="s">
        <v>23</v>
      </c>
      <c r="BD1637" s="14"/>
      <c r="BE1637" s="18">
        <v>0</v>
      </c>
      <c r="BF1637" s="16"/>
      <c r="BG1637" s="18">
        <f t="shared" si="549"/>
        <v>0</v>
      </c>
      <c r="BH1637" s="15" t="s">
        <v>23</v>
      </c>
      <c r="BJ1637" s="86"/>
      <c r="BK1637" s="86"/>
      <c r="BL1637" s="24"/>
      <c r="BM1637" s="24"/>
      <c r="BN1637" s="24"/>
      <c r="BO1637" s="24"/>
      <c r="BP1637" s="24"/>
      <c r="BQ1637" s="126"/>
    </row>
    <row r="1638" spans="1:69" ht="16.8" customHeight="1" x14ac:dyDescent="0.35">
      <c r="A1638" s="15"/>
      <c r="B1638" s="15"/>
      <c r="C1638" s="15" t="s">
        <v>178</v>
      </c>
      <c r="D1638" s="16"/>
      <c r="E1638" s="16"/>
      <c r="F1638" s="16">
        <f>'BONIFICI GENERALI '!B1298+'BONIFICI CATTOLICA'!B1246</f>
        <v>18467.080000000002</v>
      </c>
      <c r="G1638" s="85">
        <f>F1628</f>
        <v>0</v>
      </c>
      <c r="H1638" s="16"/>
      <c r="I1638" s="4"/>
      <c r="J1638" s="14"/>
      <c r="K1638" s="17" t="s">
        <v>94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 t="s">
        <v>23</v>
      </c>
      <c r="W1638" s="14"/>
      <c r="X1638" s="18">
        <f>F1638</f>
        <v>18467.080000000002</v>
      </c>
      <c r="Y1638" s="16">
        <f>G1638</f>
        <v>0</v>
      </c>
      <c r="Z1638" s="18">
        <f t="shared" si="545"/>
        <v>142516.90000000002</v>
      </c>
      <c r="AA1638" s="15" t="str">
        <f>C1638</f>
        <v>BONIFICI</v>
      </c>
      <c r="AB1638" s="24"/>
      <c r="AC1638" s="15" t="s">
        <v>23</v>
      </c>
      <c r="AD1638" s="25"/>
      <c r="AE1638" s="62" t="s">
        <v>23</v>
      </c>
      <c r="AF1638" s="63" t="s">
        <v>23</v>
      </c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 t="s">
        <v>23</v>
      </c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 t="s">
        <v>23</v>
      </c>
      <c r="BD1638" s="14"/>
      <c r="BE1638" s="18">
        <v>0</v>
      </c>
      <c r="BF1638" s="16"/>
      <c r="BG1638" s="18">
        <f t="shared" si="549"/>
        <v>0</v>
      </c>
      <c r="BH1638" s="15" t="s">
        <v>23</v>
      </c>
      <c r="BJ1638" s="86"/>
      <c r="BK1638" s="86"/>
      <c r="BL1638" s="24"/>
      <c r="BM1638" s="24"/>
      <c r="BN1638" s="24"/>
      <c r="BO1638" s="24"/>
      <c r="BP1638" s="24"/>
      <c r="BQ1638" s="126"/>
    </row>
    <row r="1639" spans="1:69" ht="16.8" customHeight="1" x14ac:dyDescent="0.35">
      <c r="A1639" s="15"/>
      <c r="B1639" s="15"/>
      <c r="C1639" s="47" t="s">
        <v>120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 t="s">
        <v>23</v>
      </c>
      <c r="N1639" s="3" t="s">
        <v>23</v>
      </c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142516.90000000002</v>
      </c>
      <c r="AA1639" s="15" t="str">
        <f>C1639</f>
        <v>PREL .PROVVIGIONI MATURATE</v>
      </c>
      <c r="AB1639" s="24"/>
      <c r="AC1639" s="15" t="s">
        <v>166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 t="s">
        <v>23</v>
      </c>
      <c r="AR1639" s="14"/>
      <c r="AS1639" s="18"/>
      <c r="AT1639" s="25">
        <v>0</v>
      </c>
      <c r="AU1639" s="18">
        <f t="shared" si="547"/>
        <v>0</v>
      </c>
      <c r="AV1639" s="15" t="s">
        <v>23</v>
      </c>
      <c r="AX1639" s="14"/>
      <c r="AY1639" s="18"/>
      <c r="AZ1639" s="25">
        <v>0</v>
      </c>
      <c r="BA1639" s="18">
        <f t="shared" si="548"/>
        <v>0</v>
      </c>
      <c r="BB1639" s="15" t="s">
        <v>23</v>
      </c>
      <c r="BD1639" s="14"/>
      <c r="BE1639" s="18"/>
      <c r="BF1639" s="25">
        <v>0</v>
      </c>
      <c r="BG1639" s="18">
        <f t="shared" si="549"/>
        <v>0</v>
      </c>
      <c r="BH1639" s="15" t="s">
        <v>23</v>
      </c>
      <c r="BJ1639" s="86"/>
      <c r="BK1639" s="86"/>
      <c r="BL1639" s="24"/>
      <c r="BM1639" s="24"/>
      <c r="BN1639" s="24"/>
      <c r="BO1639" s="24"/>
      <c r="BP1639" s="24"/>
      <c r="BQ1639" s="126"/>
    </row>
    <row r="1640" spans="1:69" ht="16.8" customHeight="1" x14ac:dyDescent="0.35">
      <c r="A1640" s="15"/>
      <c r="B1640" s="15"/>
      <c r="C1640" s="15" t="s">
        <v>121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 t="s">
        <v>23</v>
      </c>
      <c r="N1640" s="16" t="s">
        <v>23</v>
      </c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142516.90000000002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6"/>
    </row>
    <row r="1641" spans="1:69" ht="16.8" customHeight="1" x14ac:dyDescent="0.35">
      <c r="A1641" s="15" t="s">
        <v>23</v>
      </c>
      <c r="B1641" s="15"/>
      <c r="C1641" s="15" t="s">
        <v>122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142516.90000000002</v>
      </c>
      <c r="AA1641" s="15" t="s">
        <v>23</v>
      </c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 t="s">
        <v>23</v>
      </c>
      <c r="AR1641" s="14"/>
      <c r="AS1641" s="18"/>
      <c r="AT1641" s="16">
        <v>0</v>
      </c>
      <c r="AU1641" s="18">
        <f t="shared" si="547"/>
        <v>0</v>
      </c>
      <c r="AV1641" s="15" t="s">
        <v>23</v>
      </c>
      <c r="AX1641" s="14"/>
      <c r="AY1641" s="18"/>
      <c r="AZ1641" s="16">
        <v>0</v>
      </c>
      <c r="BA1641" s="18">
        <f t="shared" si="548"/>
        <v>0</v>
      </c>
      <c r="BB1641" s="15" t="s">
        <v>23</v>
      </c>
      <c r="BD1641" s="14"/>
      <c r="BE1641" s="18"/>
      <c r="BF1641" s="16">
        <v>0</v>
      </c>
      <c r="BG1641" s="18">
        <f t="shared" si="549"/>
        <v>0</v>
      </c>
      <c r="BH1641" s="15" t="s">
        <v>23</v>
      </c>
      <c r="BJ1641" s="86"/>
      <c r="BK1641" s="86"/>
      <c r="BL1641" s="24"/>
      <c r="BM1641" s="24"/>
      <c r="BN1641" s="24"/>
      <c r="BO1641" s="24"/>
      <c r="BP1641" s="24"/>
      <c r="BQ1641" s="126"/>
    </row>
    <row r="1642" spans="1:69" ht="16.8" customHeight="1" x14ac:dyDescent="0.35">
      <c r="A1642" s="15"/>
      <c r="B1642" s="15"/>
      <c r="C1642" s="15" t="s">
        <v>23</v>
      </c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123</v>
      </c>
      <c r="L1642" s="3">
        <f>SUM(L1622:L1636)+N1621+L1638+L1639</f>
        <v>251066.04</v>
      </c>
      <c r="M1642" s="3">
        <f>SUM(O1591:O1610)+N1620</f>
        <v>96927.409999999989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 t="s">
        <v>23</v>
      </c>
      <c r="W1642" s="14"/>
      <c r="X1642" s="18">
        <v>0</v>
      </c>
      <c r="Y1642" s="16">
        <v>0</v>
      </c>
      <c r="Z1642" s="18">
        <f t="shared" si="545"/>
        <v>142516.90000000002</v>
      </c>
      <c r="AA1642" s="15" t="s">
        <v>23</v>
      </c>
      <c r="AB1642" s="24"/>
      <c r="AC1642" s="15" t="str">
        <f>C1642</f>
        <v/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119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 t="s">
        <v>23</v>
      </c>
      <c r="AR1642" s="14"/>
      <c r="AS1642" s="18"/>
      <c r="AT1642" s="16">
        <v>0</v>
      </c>
      <c r="AU1642" s="18">
        <f t="shared" si="547"/>
        <v>0</v>
      </c>
      <c r="AV1642" s="16" t="s">
        <v>23</v>
      </c>
      <c r="AX1642" s="14"/>
      <c r="AY1642" s="18"/>
      <c r="AZ1642" s="16">
        <v>0</v>
      </c>
      <c r="BA1642" s="18">
        <f t="shared" si="548"/>
        <v>0</v>
      </c>
      <c r="BB1642" s="15" t="s">
        <v>23</v>
      </c>
      <c r="BD1642" s="14"/>
      <c r="BE1642" s="18"/>
      <c r="BF1642" s="16">
        <v>0</v>
      </c>
      <c r="BG1642" s="18">
        <f t="shared" si="549"/>
        <v>0</v>
      </c>
      <c r="BH1642" s="15" t="s">
        <v>23</v>
      </c>
      <c r="BJ1642" s="86"/>
      <c r="BK1642" s="86"/>
      <c r="BL1642" s="24"/>
      <c r="BM1642" s="24"/>
      <c r="BN1642" s="24"/>
      <c r="BO1642" s="24"/>
      <c r="BP1642" s="24"/>
      <c r="BQ1642" s="126"/>
    </row>
    <row r="1643" spans="1:69" ht="16.8" customHeight="1" x14ac:dyDescent="0.35">
      <c r="A1643" s="15"/>
      <c r="B1643" s="15"/>
      <c r="C1643" s="64" t="s">
        <v>203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 t="s">
        <v>23</v>
      </c>
      <c r="K1643" s="6" t="s">
        <v>124</v>
      </c>
      <c r="L1643" s="3">
        <f>L1642-M1642</f>
        <v>154138.63</v>
      </c>
      <c r="M1643" s="16"/>
      <c r="N1643" s="16"/>
      <c r="O1643" s="16" t="s">
        <v>23</v>
      </c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142245.03000000003</v>
      </c>
      <c r="AA1643" s="15" t="str">
        <f>C1643</f>
        <v>BONIFICO UCA</v>
      </c>
      <c r="AB1643" s="24"/>
      <c r="AC1643" s="71" t="s">
        <v>199</v>
      </c>
      <c r="AD1643" s="65"/>
      <c r="AE1643" s="65">
        <v>0</v>
      </c>
      <c r="AF1643" s="63">
        <f>SUM(AF1595:AF1642)</f>
        <v>57401.06</v>
      </c>
      <c r="AG1643" s="25"/>
      <c r="AH1643" s="24" t="s">
        <v>125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 t="s">
        <v>23</v>
      </c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6"/>
    </row>
    <row r="1644" spans="1:69" ht="16.8" customHeight="1" x14ac:dyDescent="0.35">
      <c r="A1644" s="15"/>
      <c r="B1644" s="15"/>
      <c r="C1644" s="64" t="s">
        <v>152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36</v>
      </c>
      <c r="L1644" s="55">
        <f>D1645+E1645+A1645+B1645+B1592</f>
        <v>154138.63</v>
      </c>
      <c r="M1644" s="16"/>
      <c r="N1644" s="16"/>
      <c r="O1644" s="56" t="s">
        <v>23</v>
      </c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142245.03000000003</v>
      </c>
      <c r="AA1644" s="15" t="s">
        <v>23</v>
      </c>
      <c r="AB1644" s="24"/>
      <c r="AC1644" s="71" t="s">
        <v>170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6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127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128</v>
      </c>
      <c r="L1645" s="3">
        <f>L1643-L1644</f>
        <v>0</v>
      </c>
      <c r="M1645" s="27" t="s">
        <v>171</v>
      </c>
      <c r="N1645" s="27">
        <f>O1645-L1644</f>
        <v>10395.140000000014</v>
      </c>
      <c r="O1645" s="44">
        <f>Z1645+AU1645+N1621+SUM(L1624:L1635)+SUM(N1625:N1635)+L1639-D1591-D1594-D1590+E1592</f>
        <v>164533.77000000002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142245.03000000003</v>
      </c>
      <c r="AA1645" s="57"/>
      <c r="AB1645" s="60"/>
      <c r="AC1645" s="60" t="s">
        <v>129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172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200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6" spans="1:69" ht="16.8" customHeight="1" x14ac:dyDescent="0.25">
      <c r="A1646" s="7" t="s">
        <v>23</v>
      </c>
    </row>
    <row r="1647" spans="1:69" ht="16.8" customHeight="1" x14ac:dyDescent="0.25">
      <c r="A1647" s="50" t="s">
        <v>23</v>
      </c>
    </row>
    <row r="1648" spans="1:69" ht="16.8" customHeight="1" x14ac:dyDescent="0.35">
      <c r="A1648" s="2"/>
      <c r="B1648" s="2" t="s">
        <v>23</v>
      </c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4" t="s">
        <v>25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V1648" s="7" t="s">
        <v>23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130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173</v>
      </c>
      <c r="BK1648" s="21" t="s">
        <v>0</v>
      </c>
      <c r="BL1648" s="8" t="s">
        <v>35</v>
      </c>
      <c r="BM1648" s="8" t="s">
        <v>0</v>
      </c>
      <c r="BN1648" s="8" t="s">
        <v>41</v>
      </c>
      <c r="BO1648" s="8" t="s">
        <v>174</v>
      </c>
      <c r="BP1648" s="8" t="s">
        <v>0</v>
      </c>
      <c r="BQ1648" s="9" t="s">
        <v>175</v>
      </c>
    </row>
    <row r="1649" spans="1:69" ht="16.8" customHeight="1" x14ac:dyDescent="0.35">
      <c r="A1649" s="14">
        <v>45329</v>
      </c>
      <c r="B1649" s="15" t="s">
        <v>176</v>
      </c>
      <c r="C1649" s="15" t="s">
        <v>177</v>
      </c>
      <c r="D1649" s="16">
        <v>0</v>
      </c>
      <c r="E1649" s="16">
        <v>0</v>
      </c>
      <c r="F1649" s="16"/>
      <c r="G1649" s="16"/>
      <c r="H1649" s="105"/>
      <c r="I1649" s="4"/>
      <c r="J1649" s="14">
        <f>A1649</f>
        <v>45329</v>
      </c>
      <c r="K1649" s="17" t="s">
        <v>25</v>
      </c>
      <c r="L1649" s="16">
        <f>D1652+D1655+D1653+D1656</f>
        <v>1242.22</v>
      </c>
      <c r="M1649" s="16"/>
      <c r="N1649" s="82">
        <f>L1649+L1650-M1650</f>
        <v>1242.22</v>
      </c>
      <c r="O1649" s="80" t="e">
        <f>D1652+D1655+D1653-E1653-E1652+O1588</f>
        <v>#VALUE!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142245.03000000003</v>
      </c>
      <c r="AA1649" s="15"/>
      <c r="AB1649" s="19">
        <f>A1649</f>
        <v>45329</v>
      </c>
      <c r="AC1649" s="12" t="s">
        <v>26</v>
      </c>
      <c r="AD1649" s="11">
        <f>N1649</f>
        <v>1242.22</v>
      </c>
      <c r="AE1649" s="11"/>
      <c r="AF1649" s="20"/>
      <c r="AG1649" s="20"/>
      <c r="AH1649" s="21" t="s">
        <v>27</v>
      </c>
      <c r="AI1649" s="22" t="s">
        <v>28</v>
      </c>
      <c r="AJ1649" s="23" t="s">
        <v>29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178</v>
      </c>
      <c r="BM1649" s="88">
        <f>BK1649</f>
        <v>45329</v>
      </c>
      <c r="BN1649" s="24" t="s">
        <v>178</v>
      </c>
      <c r="BO1649" s="24"/>
      <c r="BP1649" s="88">
        <f>BK1649</f>
        <v>45329</v>
      </c>
      <c r="BQ1649" s="126"/>
    </row>
    <row r="1650" spans="1:69" ht="16.8" customHeight="1" x14ac:dyDescent="0.35">
      <c r="A1650" s="15"/>
      <c r="B1650" s="15"/>
      <c r="C1650" s="15" t="s">
        <v>179</v>
      </c>
      <c r="D1650" s="16">
        <v>0</v>
      </c>
      <c r="E1650" s="16"/>
      <c r="F1650" s="16"/>
      <c r="G1650" s="16"/>
      <c r="H1650" s="105" t="s">
        <v>35</v>
      </c>
      <c r="I1650" s="4"/>
      <c r="J1650" s="14"/>
      <c r="K1650" s="17" t="s">
        <v>31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142245.03000000003</v>
      </c>
      <c r="AA1650" s="15"/>
      <c r="AB1650" s="24"/>
      <c r="AC1650" s="24" t="s">
        <v>32</v>
      </c>
      <c r="AD1650" s="25"/>
      <c r="AE1650" s="25"/>
      <c r="AF1650" s="25"/>
      <c r="AG1650" s="25"/>
      <c r="AH1650" s="12" t="s">
        <v>33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 t="s">
        <v>23</v>
      </c>
      <c r="BL1650" s="24">
        <v>0</v>
      </c>
      <c r="BM1650" s="91" t="s">
        <v>23</v>
      </c>
      <c r="BN1650" s="24">
        <v>0</v>
      </c>
      <c r="BO1650" s="24">
        <v>0</v>
      </c>
      <c r="BP1650" s="91" t="s">
        <v>23</v>
      </c>
      <c r="BQ1650" s="126"/>
    </row>
    <row r="1651" spans="1:69" ht="16.8" customHeight="1" x14ac:dyDescent="0.35">
      <c r="A1651" s="15"/>
      <c r="B1651" s="15"/>
      <c r="C1651" s="15" t="s">
        <v>180</v>
      </c>
      <c r="D1651" s="16">
        <v>9666.24</v>
      </c>
      <c r="E1651" s="16">
        <v>1220.5</v>
      </c>
      <c r="F1651" s="16" t="s">
        <v>23</v>
      </c>
      <c r="G1651" s="16"/>
      <c r="H1651" s="105">
        <f>D1652+H1590</f>
        <v>2641.7799999999997</v>
      </c>
      <c r="I1651" s="4"/>
      <c r="J1651" s="14"/>
      <c r="K1651" s="17" t="s">
        <v>36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142245.03000000003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 t="s">
        <v>23</v>
      </c>
      <c r="BL1651" s="24">
        <v>0</v>
      </c>
      <c r="BM1651" s="91" t="s">
        <v>23</v>
      </c>
      <c r="BN1651" s="24">
        <v>0</v>
      </c>
      <c r="BO1651" s="24">
        <v>0</v>
      </c>
      <c r="BP1651" s="91" t="s">
        <v>23</v>
      </c>
      <c r="BQ1651" s="126"/>
    </row>
    <row r="1652" spans="1:69" ht="16.8" customHeight="1" x14ac:dyDescent="0.35">
      <c r="A1652" s="15" t="s">
        <v>23</v>
      </c>
      <c r="B1652" s="15">
        <v>0</v>
      </c>
      <c r="C1652" s="15" t="s">
        <v>181</v>
      </c>
      <c r="D1652" s="16">
        <v>0</v>
      </c>
      <c r="E1652" s="16"/>
      <c r="F1652" s="16"/>
      <c r="G1652" s="16"/>
      <c r="H1652" s="105" t="s">
        <v>41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142245.03000000003</v>
      </c>
      <c r="AA1652" s="15"/>
      <c r="AB1652" s="24"/>
      <c r="AC1652" s="24"/>
      <c r="AD1652" s="25"/>
      <c r="AE1652" s="25"/>
      <c r="AF1652" s="25"/>
      <c r="AG1652" s="25"/>
      <c r="AH1652" s="17" t="s">
        <v>23</v>
      </c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 t="s">
        <v>23</v>
      </c>
      <c r="BL1652" s="24">
        <v>0</v>
      </c>
      <c r="BM1652" s="91" t="s">
        <v>23</v>
      </c>
      <c r="BN1652" s="24">
        <v>0</v>
      </c>
      <c r="BO1652" s="24">
        <v>0</v>
      </c>
      <c r="BP1652" s="91" t="s">
        <v>23</v>
      </c>
      <c r="BQ1652" s="126"/>
    </row>
    <row r="1653" spans="1:69" ht="16.8" customHeight="1" x14ac:dyDescent="0.35">
      <c r="A1653" s="15" t="s">
        <v>23</v>
      </c>
      <c r="B1653" s="16">
        <f>B1652+B1592</f>
        <v>3779.37</v>
      </c>
      <c r="C1653" s="15" t="s">
        <v>182</v>
      </c>
      <c r="D1653" s="16">
        <v>1212.93</v>
      </c>
      <c r="E1653" s="16">
        <v>0</v>
      </c>
      <c r="F1653" s="16"/>
      <c r="G1653" s="16"/>
      <c r="H1653" s="105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142245.03000000003</v>
      </c>
      <c r="AA1653" s="15"/>
      <c r="AB1653" s="24"/>
      <c r="AC1653" s="17" t="s">
        <v>23</v>
      </c>
      <c r="AD1653" s="25"/>
      <c r="AE1653" s="25" t="s">
        <v>23</v>
      </c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 t="s">
        <v>23</v>
      </c>
      <c r="BL1653" s="24">
        <v>0</v>
      </c>
      <c r="BM1653" s="91" t="s">
        <v>23</v>
      </c>
      <c r="BN1653" s="24">
        <v>0</v>
      </c>
      <c r="BO1653" s="24"/>
      <c r="BP1653" s="24"/>
      <c r="BQ1653" s="126"/>
    </row>
    <row r="1654" spans="1:69" ht="16.8" customHeight="1" x14ac:dyDescent="0.35">
      <c r="A1654" s="15"/>
      <c r="B1654" s="15"/>
      <c r="C1654" s="15" t="s">
        <v>183</v>
      </c>
      <c r="D1654" s="16">
        <v>110</v>
      </c>
      <c r="E1654" s="16">
        <v>0</v>
      </c>
      <c r="F1654" s="16"/>
      <c r="G1654" s="16"/>
      <c r="H1654" s="105" t="s">
        <v>45</v>
      </c>
      <c r="I1654" s="77" t="s">
        <v>184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142245.03000000003</v>
      </c>
      <c r="AA1654" s="15"/>
      <c r="AB1654" s="24"/>
      <c r="AC1654" s="17" t="s">
        <v>23</v>
      </c>
      <c r="AD1654" s="25"/>
      <c r="AE1654" s="25" t="s">
        <v>23</v>
      </c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 t="s">
        <v>23</v>
      </c>
      <c r="BL1654" s="24">
        <v>0</v>
      </c>
      <c r="BM1654" s="91" t="s">
        <v>23</v>
      </c>
      <c r="BN1654" s="24">
        <v>0</v>
      </c>
      <c r="BO1654" s="24"/>
      <c r="BP1654" s="24"/>
      <c r="BQ1654" s="126"/>
    </row>
    <row r="1655" spans="1:69" ht="16.8" customHeight="1" x14ac:dyDescent="0.35">
      <c r="A1655" s="15"/>
      <c r="B1655" s="15" t="s">
        <v>43</v>
      </c>
      <c r="C1655" s="15" t="s">
        <v>185</v>
      </c>
      <c r="D1655" s="16">
        <v>0</v>
      </c>
      <c r="E1655" s="16"/>
      <c r="F1655" s="16"/>
      <c r="G1655" s="16"/>
      <c r="H1655" s="105">
        <f>D1655+H1594</f>
        <v>0</v>
      </c>
      <c r="I1655" s="78">
        <f>D1652+D1653-E1653+D1655</f>
        <v>1212.93</v>
      </c>
      <c r="J1655" s="14"/>
      <c r="K1655" s="15" t="s">
        <v>46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142245.03000000003</v>
      </c>
      <c r="AA1655" s="15"/>
      <c r="AB1655" s="24"/>
      <c r="AC1655" s="17" t="s">
        <v>23</v>
      </c>
      <c r="AD1655" s="25"/>
      <c r="AE1655" s="25" t="s">
        <v>23</v>
      </c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 t="s">
        <v>23</v>
      </c>
      <c r="BL1655" s="24">
        <v>0</v>
      </c>
      <c r="BM1655" s="91" t="s">
        <v>23</v>
      </c>
      <c r="BN1655" s="24">
        <v>0</v>
      </c>
      <c r="BO1655" s="24"/>
      <c r="BP1655" s="24"/>
      <c r="BQ1655" s="126"/>
    </row>
    <row r="1656" spans="1:69" ht="16.8" customHeight="1" x14ac:dyDescent="0.35">
      <c r="A1656" s="15"/>
      <c r="B1656" s="15"/>
      <c r="C1656" s="15" t="s">
        <v>186</v>
      </c>
      <c r="D1656" s="16">
        <v>29.29</v>
      </c>
      <c r="E1656" s="16"/>
      <c r="F1656" s="16"/>
      <c r="G1656" s="16">
        <v>0</v>
      </c>
      <c r="H1656" s="105" t="s">
        <v>50</v>
      </c>
      <c r="I1656" s="4"/>
      <c r="J1656" s="14"/>
      <c r="K1656" s="15" t="s">
        <v>48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142245.03000000003</v>
      </c>
      <c r="AA1656" s="15" t="s">
        <v>23</v>
      </c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 t="s">
        <v>23</v>
      </c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 t="s">
        <v>23</v>
      </c>
      <c r="AR1656" s="14"/>
      <c r="AS1656" s="18"/>
      <c r="AT1656" s="16">
        <v>0</v>
      </c>
      <c r="AU1656" s="18">
        <f t="shared" si="553"/>
        <v>0</v>
      </c>
      <c r="AV1656" s="15" t="s">
        <v>23</v>
      </c>
      <c r="AX1656" s="14"/>
      <c r="AY1656" s="18"/>
      <c r="AZ1656" s="16">
        <v>0</v>
      </c>
      <c r="BA1656" s="18">
        <f t="shared" si="554"/>
        <v>0</v>
      </c>
      <c r="BB1656" s="15" t="s">
        <v>23</v>
      </c>
      <c r="BD1656" s="14"/>
      <c r="BE1656" s="18"/>
      <c r="BF1656" s="16">
        <v>0</v>
      </c>
      <c r="BG1656" s="18">
        <f t="shared" si="555"/>
        <v>0</v>
      </c>
      <c r="BH1656" s="15" t="s">
        <v>23</v>
      </c>
      <c r="BJ1656" s="86">
        <v>0</v>
      </c>
      <c r="BK1656" s="90" t="s">
        <v>23</v>
      </c>
      <c r="BL1656" s="24">
        <v>0</v>
      </c>
      <c r="BM1656" s="91" t="s">
        <v>23</v>
      </c>
      <c r="BN1656" s="24">
        <v>0</v>
      </c>
      <c r="BO1656" s="24"/>
      <c r="BP1656" s="24"/>
      <c r="BQ1656" s="126"/>
    </row>
    <row r="1657" spans="1:69" ht="16.8" customHeight="1" x14ac:dyDescent="0.35">
      <c r="A1657" s="15"/>
      <c r="B1657" s="15"/>
      <c r="C1657" s="15" t="s">
        <v>187</v>
      </c>
      <c r="D1657" s="16"/>
      <c r="E1657" s="16"/>
      <c r="F1657" s="16"/>
      <c r="G1657" s="16">
        <v>0</v>
      </c>
      <c r="H1657" s="105">
        <f>D1656+H1596</f>
        <v>1349.2799999999997</v>
      </c>
      <c r="I1657" s="4"/>
      <c r="J1657" s="14"/>
      <c r="K1657" s="15" t="s">
        <v>51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142245.03000000003</v>
      </c>
      <c r="AA1657" s="15" t="s">
        <v>23</v>
      </c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 t="s">
        <v>23</v>
      </c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 t="s">
        <v>23</v>
      </c>
      <c r="AR1657" s="14"/>
      <c r="AS1657" s="18">
        <v>0</v>
      </c>
      <c r="AT1657" s="16">
        <v>0</v>
      </c>
      <c r="AU1657" s="18">
        <f t="shared" si="553"/>
        <v>0</v>
      </c>
      <c r="AV1657" s="15" t="s">
        <v>23</v>
      </c>
      <c r="AX1657" s="14"/>
      <c r="AY1657" s="18">
        <v>0</v>
      </c>
      <c r="AZ1657" s="16">
        <v>0</v>
      </c>
      <c r="BA1657" s="18">
        <f t="shared" si="554"/>
        <v>0</v>
      </c>
      <c r="BB1657" s="15" t="s">
        <v>23</v>
      </c>
      <c r="BD1657" s="14"/>
      <c r="BE1657" s="18">
        <v>0</v>
      </c>
      <c r="BF1657" s="16">
        <v>0</v>
      </c>
      <c r="BG1657" s="18">
        <f t="shared" si="555"/>
        <v>0</v>
      </c>
      <c r="BH1657" s="15" t="s">
        <v>23</v>
      </c>
      <c r="BJ1657" s="86">
        <v>0</v>
      </c>
      <c r="BK1657" s="90" t="s">
        <v>23</v>
      </c>
      <c r="BL1657" s="24">
        <v>0</v>
      </c>
      <c r="BM1657" s="91" t="s">
        <v>23</v>
      </c>
      <c r="BN1657" s="24">
        <v>0</v>
      </c>
      <c r="BO1657" s="24"/>
      <c r="BP1657" s="24"/>
      <c r="BQ1657" s="126"/>
    </row>
    <row r="1658" spans="1:69" ht="16.8" customHeight="1" x14ac:dyDescent="0.35">
      <c r="A1658" s="15"/>
      <c r="B1658" s="15"/>
      <c r="C1658" s="15" t="s">
        <v>188</v>
      </c>
      <c r="D1658" s="16"/>
      <c r="E1658" s="16"/>
      <c r="F1658" s="16"/>
      <c r="G1658" s="16">
        <v>0</v>
      </c>
      <c r="H1658" s="105" t="s">
        <v>23</v>
      </c>
      <c r="I1658" s="4"/>
      <c r="J1658" s="14"/>
      <c r="K1658" s="15" t="s">
        <v>53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142245.03000000003</v>
      </c>
      <c r="AA1658" s="15" t="s">
        <v>23</v>
      </c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 t="s">
        <v>23</v>
      </c>
      <c r="AR1658" s="14"/>
      <c r="AS1658" s="18"/>
      <c r="AT1658" s="16">
        <v>0</v>
      </c>
      <c r="AU1658" s="18">
        <f t="shared" si="553"/>
        <v>0</v>
      </c>
      <c r="AV1658" s="15" t="s">
        <v>23</v>
      </c>
      <c r="AX1658" s="14"/>
      <c r="AY1658" s="18"/>
      <c r="AZ1658" s="16">
        <v>0</v>
      </c>
      <c r="BA1658" s="18">
        <f t="shared" si="554"/>
        <v>0</v>
      </c>
      <c r="BB1658" s="15" t="s">
        <v>23</v>
      </c>
      <c r="BD1658" s="14"/>
      <c r="BE1658" s="18"/>
      <c r="BF1658" s="16">
        <v>0</v>
      </c>
      <c r="BG1658" s="18">
        <f t="shared" si="555"/>
        <v>0</v>
      </c>
      <c r="BH1658" s="15" t="s">
        <v>23</v>
      </c>
      <c r="BJ1658" s="86">
        <v>0</v>
      </c>
      <c r="BK1658" s="90" t="s">
        <v>23</v>
      </c>
      <c r="BL1658" s="24">
        <v>0</v>
      </c>
      <c r="BM1658" s="24"/>
      <c r="BN1658" s="24"/>
      <c r="BO1658" s="24"/>
      <c r="BP1658" s="24"/>
      <c r="BQ1658" s="126"/>
    </row>
    <row r="1659" spans="1:69" ht="16.8" customHeight="1" x14ac:dyDescent="0.35">
      <c r="A1659" s="15"/>
      <c r="B1659" s="15"/>
      <c r="C1659" s="15" t="s">
        <v>449</v>
      </c>
      <c r="D1659" s="16"/>
      <c r="E1659" s="16"/>
      <c r="F1659" s="16"/>
      <c r="G1659" s="16">
        <v>5118.37</v>
      </c>
      <c r="H1659" s="105" t="s">
        <v>23</v>
      </c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142245.03000000003</v>
      </c>
      <c r="AA1659" s="15" t="s">
        <v>23</v>
      </c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 t="s">
        <v>23</v>
      </c>
      <c r="AR1659" s="14"/>
      <c r="AS1659" s="18"/>
      <c r="AT1659" s="16">
        <v>0</v>
      </c>
      <c r="AU1659" s="18">
        <f t="shared" si="553"/>
        <v>0</v>
      </c>
      <c r="AV1659" s="15" t="s">
        <v>23</v>
      </c>
      <c r="AX1659" s="14"/>
      <c r="AY1659" s="18"/>
      <c r="AZ1659" s="16">
        <v>0</v>
      </c>
      <c r="BA1659" s="18">
        <f t="shared" si="554"/>
        <v>0</v>
      </c>
      <c r="BB1659" s="15" t="s">
        <v>23</v>
      </c>
      <c r="BD1659" s="14"/>
      <c r="BE1659" s="18"/>
      <c r="BF1659" s="16">
        <v>0</v>
      </c>
      <c r="BG1659" s="18">
        <f t="shared" si="555"/>
        <v>0</v>
      </c>
      <c r="BH1659" s="15" t="s">
        <v>23</v>
      </c>
      <c r="BJ1659" s="86">
        <v>0</v>
      </c>
      <c r="BK1659" s="90" t="s">
        <v>23</v>
      </c>
      <c r="BL1659" s="24" t="s">
        <v>23</v>
      </c>
      <c r="BM1659" s="24"/>
      <c r="BN1659" s="24"/>
      <c r="BO1659" s="24"/>
      <c r="BP1659" s="24"/>
      <c r="BQ1659" s="126"/>
    </row>
    <row r="1660" spans="1:69" ht="16.8" customHeight="1" x14ac:dyDescent="0.35">
      <c r="A1660" s="15"/>
      <c r="B1660" s="15"/>
      <c r="C1660" s="15" t="s">
        <v>450</v>
      </c>
      <c r="D1660" s="16"/>
      <c r="E1660" s="16"/>
      <c r="F1660" s="16"/>
      <c r="G1660" s="16">
        <v>3805.5</v>
      </c>
      <c r="H1660" s="16" t="s">
        <v>23</v>
      </c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142245.03000000003</v>
      </c>
      <c r="AA1660" s="15" t="s">
        <v>23</v>
      </c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 t="s">
        <v>23</v>
      </c>
      <c r="AR1660" s="14"/>
      <c r="AS1660" s="18"/>
      <c r="AT1660" s="16">
        <v>0</v>
      </c>
      <c r="AU1660" s="18">
        <f t="shared" si="553"/>
        <v>0</v>
      </c>
      <c r="AV1660" s="15" t="s">
        <v>23</v>
      </c>
      <c r="AX1660" s="14"/>
      <c r="AY1660" s="18"/>
      <c r="AZ1660" s="16">
        <v>0</v>
      </c>
      <c r="BA1660" s="18">
        <f t="shared" si="554"/>
        <v>0</v>
      </c>
      <c r="BB1660" s="15" t="s">
        <v>23</v>
      </c>
      <c r="BD1660" s="14"/>
      <c r="BE1660" s="18"/>
      <c r="BF1660" s="16">
        <v>0</v>
      </c>
      <c r="BG1660" s="18">
        <f t="shared" si="555"/>
        <v>0</v>
      </c>
      <c r="BH1660" s="15" t="s">
        <v>23</v>
      </c>
      <c r="BJ1660" s="86">
        <v>0</v>
      </c>
      <c r="BK1660" s="90" t="s">
        <v>23</v>
      </c>
      <c r="BL1660" s="24"/>
      <c r="BM1660" s="24"/>
      <c r="BN1660" s="24"/>
      <c r="BO1660" s="24"/>
      <c r="BP1660" s="24"/>
      <c r="BQ1660" s="126"/>
    </row>
    <row r="1661" spans="1:69" ht="16.8" customHeight="1" x14ac:dyDescent="0.35">
      <c r="A1661" s="15"/>
      <c r="B1661" s="15"/>
      <c r="C1661" s="15" t="s">
        <v>56</v>
      </c>
      <c r="D1661" s="16">
        <f>SUM(G1653:G1660)+E1656+E1657+E1658+E1659+E1660</f>
        <v>8923.869999999999</v>
      </c>
      <c r="E1661" s="16"/>
      <c r="F1661" s="16"/>
      <c r="G1661" s="16"/>
      <c r="H1661" s="16" t="s">
        <v>23</v>
      </c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 t="s">
        <v>23</v>
      </c>
      <c r="W1661" s="14"/>
      <c r="X1661" s="18"/>
      <c r="Y1661" s="16">
        <v>0</v>
      </c>
      <c r="Z1661" s="18">
        <f t="shared" si="551"/>
        <v>142245.03000000003</v>
      </c>
      <c r="AA1661" s="15" t="s">
        <v>23</v>
      </c>
      <c r="AB1661" s="24"/>
      <c r="AC1661" s="15" t="s">
        <v>23</v>
      </c>
      <c r="AD1661" s="25"/>
      <c r="AE1661" s="62" t="s">
        <v>23</v>
      </c>
      <c r="AF1661" s="63" t="s">
        <v>23</v>
      </c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 t="s">
        <v>23</v>
      </c>
      <c r="AR1661" s="14"/>
      <c r="AS1661" s="18"/>
      <c r="AT1661" s="16">
        <v>0</v>
      </c>
      <c r="AU1661" s="18">
        <f t="shared" si="553"/>
        <v>0</v>
      </c>
      <c r="AV1661" s="15" t="s">
        <v>23</v>
      </c>
      <c r="AX1661" s="14"/>
      <c r="AY1661" s="18"/>
      <c r="AZ1661" s="16">
        <v>0</v>
      </c>
      <c r="BA1661" s="18">
        <f t="shared" si="554"/>
        <v>0</v>
      </c>
      <c r="BB1661" s="15" t="s">
        <v>23</v>
      </c>
      <c r="BD1661" s="14"/>
      <c r="BE1661" s="18"/>
      <c r="BF1661" s="16">
        <v>0</v>
      </c>
      <c r="BG1661" s="18">
        <f t="shared" si="555"/>
        <v>0</v>
      </c>
      <c r="BH1661" s="15" t="s">
        <v>23</v>
      </c>
      <c r="BJ1661" s="86">
        <v>0</v>
      </c>
      <c r="BK1661" s="90" t="s">
        <v>23</v>
      </c>
      <c r="BL1661" s="24" t="s">
        <v>23</v>
      </c>
      <c r="BM1661" s="24"/>
      <c r="BN1661" s="24"/>
      <c r="BO1661" s="24"/>
      <c r="BP1661" s="24"/>
      <c r="BQ1661" s="126"/>
    </row>
    <row r="1662" spans="1:69" ht="16.8" customHeight="1" x14ac:dyDescent="0.35">
      <c r="A1662" s="15"/>
      <c r="B1662" s="15"/>
      <c r="C1662" s="15" t="s">
        <v>57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191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 t="s">
        <v>23</v>
      </c>
      <c r="W1662" s="14"/>
      <c r="X1662" s="18"/>
      <c r="Y1662" s="16">
        <v>0</v>
      </c>
      <c r="Z1662" s="18">
        <f t="shared" si="551"/>
        <v>142245.03000000003</v>
      </c>
      <c r="AA1662" s="15" t="str">
        <f>C1662</f>
        <v>Sinistro</v>
      </c>
      <c r="AB1662" s="24"/>
      <c r="AC1662" s="15" t="s">
        <v>23</v>
      </c>
      <c r="AD1662" s="25"/>
      <c r="AE1662" s="62" t="s">
        <v>23</v>
      </c>
      <c r="AF1662" s="63" t="s">
        <v>23</v>
      </c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 t="s">
        <v>23</v>
      </c>
      <c r="AR1662" s="14"/>
      <c r="AS1662" s="18"/>
      <c r="AT1662" s="16">
        <v>0</v>
      </c>
      <c r="AU1662" s="18">
        <f t="shared" si="553"/>
        <v>0</v>
      </c>
      <c r="AV1662" s="15" t="s">
        <v>23</v>
      </c>
      <c r="AX1662" s="14"/>
      <c r="AY1662" s="18"/>
      <c r="AZ1662" s="16">
        <v>0</v>
      </c>
      <c r="BA1662" s="18">
        <f t="shared" si="554"/>
        <v>0</v>
      </c>
      <c r="BB1662" s="15" t="s">
        <v>23</v>
      </c>
      <c r="BD1662" s="14"/>
      <c r="BE1662" s="18"/>
      <c r="BF1662" s="16">
        <v>0</v>
      </c>
      <c r="BG1662" s="18">
        <f t="shared" si="555"/>
        <v>0</v>
      </c>
      <c r="BH1662" s="15" t="s">
        <v>23</v>
      </c>
      <c r="BJ1662" s="86">
        <v>0</v>
      </c>
      <c r="BK1662" s="90" t="s">
        <v>23</v>
      </c>
      <c r="BL1662" s="24"/>
      <c r="BM1662" s="24"/>
      <c r="BN1662" s="24"/>
      <c r="BO1662" s="24"/>
      <c r="BP1662" s="24"/>
      <c r="BQ1662" s="126"/>
    </row>
    <row r="1663" spans="1:69" ht="16.8" customHeight="1" x14ac:dyDescent="0.35">
      <c r="A1663" s="15"/>
      <c r="B1663" s="15"/>
      <c r="C1663" s="15" t="s">
        <v>58</v>
      </c>
      <c r="D1663" s="16">
        <f>E1662+G1662</f>
        <v>0</v>
      </c>
      <c r="E1663" s="16"/>
      <c r="F1663" s="16"/>
      <c r="G1663" s="16"/>
      <c r="H1663" s="16" t="s">
        <v>23</v>
      </c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 t="s">
        <v>23</v>
      </c>
      <c r="W1663" s="14"/>
      <c r="X1663" s="18"/>
      <c r="Y1663" s="16">
        <v>0</v>
      </c>
      <c r="Z1663" s="18">
        <f t="shared" si="551"/>
        <v>142245.03000000003</v>
      </c>
      <c r="AA1663" s="15" t="s">
        <v>23</v>
      </c>
      <c r="AB1663" s="24"/>
      <c r="AC1663" s="64" t="s">
        <v>146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 t="s">
        <v>23</v>
      </c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 t="s">
        <v>23</v>
      </c>
      <c r="AR1663" s="14"/>
      <c r="AS1663" s="18"/>
      <c r="AT1663" s="16">
        <v>0</v>
      </c>
      <c r="AU1663" s="18">
        <f t="shared" si="553"/>
        <v>0</v>
      </c>
      <c r="AV1663" s="15" t="s">
        <v>23</v>
      </c>
      <c r="AX1663" s="14"/>
      <c r="AY1663" s="18"/>
      <c r="AZ1663" s="16">
        <v>0</v>
      </c>
      <c r="BA1663" s="18">
        <f t="shared" si="554"/>
        <v>0</v>
      </c>
      <c r="BB1663" s="15" t="s">
        <v>23</v>
      </c>
      <c r="BD1663" s="14"/>
      <c r="BE1663" s="18"/>
      <c r="BF1663" s="16">
        <v>0</v>
      </c>
      <c r="BG1663" s="18">
        <f t="shared" si="555"/>
        <v>0</v>
      </c>
      <c r="BH1663" s="15" t="s">
        <v>23</v>
      </c>
      <c r="BJ1663" s="86"/>
      <c r="BK1663" s="86"/>
      <c r="BL1663" s="24" t="s">
        <v>23</v>
      </c>
      <c r="BM1663" s="24"/>
      <c r="BN1663" s="24"/>
      <c r="BO1663" s="24"/>
      <c r="BP1663" s="24"/>
      <c r="BQ1663" s="126"/>
    </row>
    <row r="1664" spans="1:69" ht="16.8" customHeight="1" x14ac:dyDescent="0.35">
      <c r="A1664" s="15"/>
      <c r="B1664" s="15"/>
      <c r="C1664" s="15" t="s">
        <v>59</v>
      </c>
      <c r="D1664" s="16" t="s">
        <v>23</v>
      </c>
      <c r="E1664" s="16"/>
      <c r="F1664" s="16"/>
      <c r="G1664" s="16">
        <v>0</v>
      </c>
      <c r="H1664" s="16" t="s">
        <v>23</v>
      </c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142245.03000000003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 t="s">
        <v>23</v>
      </c>
      <c r="BM1664" s="24"/>
      <c r="BN1664" s="24"/>
      <c r="BO1664" s="24"/>
      <c r="BP1664" s="24"/>
      <c r="BQ1664" s="126"/>
    </row>
    <row r="1665" spans="1:69" ht="16.8" customHeight="1" x14ac:dyDescent="0.35">
      <c r="A1665" s="15"/>
      <c r="B1665" s="15"/>
      <c r="C1665" s="15" t="s">
        <v>147</v>
      </c>
      <c r="D1665" s="16"/>
      <c r="E1665" s="16"/>
      <c r="F1665" s="16"/>
      <c r="G1665" s="16">
        <v>0</v>
      </c>
      <c r="H1665" s="16" t="s">
        <v>23</v>
      </c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142245.03000000003</v>
      </c>
      <c r="AA1665" s="15" t="s">
        <v>23</v>
      </c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 t="s">
        <v>23</v>
      </c>
      <c r="AR1665" s="14"/>
      <c r="AS1665" s="18"/>
      <c r="AT1665" s="16">
        <v>0</v>
      </c>
      <c r="AU1665" s="18">
        <f t="shared" si="553"/>
        <v>0</v>
      </c>
      <c r="AV1665" s="15" t="s">
        <v>23</v>
      </c>
      <c r="AX1665" s="14"/>
      <c r="AY1665" s="18"/>
      <c r="AZ1665" s="16">
        <v>0</v>
      </c>
      <c r="BA1665" s="18">
        <f t="shared" si="554"/>
        <v>0</v>
      </c>
      <c r="BB1665" s="15" t="s">
        <v>23</v>
      </c>
      <c r="BD1665" s="14"/>
      <c r="BE1665" s="18"/>
      <c r="BF1665" s="16">
        <v>0</v>
      </c>
      <c r="BG1665" s="18">
        <f t="shared" si="555"/>
        <v>0</v>
      </c>
      <c r="BH1665" s="15" t="s">
        <v>23</v>
      </c>
      <c r="BJ1665" s="86"/>
      <c r="BK1665" s="86"/>
      <c r="BL1665" s="24" t="s">
        <v>23</v>
      </c>
      <c r="BM1665" s="24"/>
      <c r="BN1665" s="24"/>
      <c r="BO1665" s="24"/>
      <c r="BP1665" s="24"/>
      <c r="BQ1665" s="126"/>
    </row>
    <row r="1666" spans="1:69" ht="16.8" customHeight="1" x14ac:dyDescent="0.35">
      <c r="A1666" s="15"/>
      <c r="B1666" s="15"/>
      <c r="C1666" s="15" t="s">
        <v>61</v>
      </c>
      <c r="D1666" s="16">
        <f>SUM(G1665:G1666)</f>
        <v>0</v>
      </c>
      <c r="E1666" s="16">
        <v>0</v>
      </c>
      <c r="F1666" s="16"/>
      <c r="G1666" s="16">
        <v>0</v>
      </c>
      <c r="H1666" s="16" t="s">
        <v>23</v>
      </c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142245.03000000003</v>
      </c>
      <c r="AA1666" s="15" t="s">
        <v>23</v>
      </c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 t="s">
        <v>23</v>
      </c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 t="s">
        <v>23</v>
      </c>
      <c r="AR1666" s="14"/>
      <c r="AS1666" s="18"/>
      <c r="AT1666" s="16">
        <v>0</v>
      </c>
      <c r="AU1666" s="18">
        <f t="shared" si="553"/>
        <v>0</v>
      </c>
      <c r="AV1666" s="15" t="s">
        <v>23</v>
      </c>
      <c r="AX1666" s="14"/>
      <c r="AY1666" s="18"/>
      <c r="AZ1666" s="16">
        <v>0</v>
      </c>
      <c r="BA1666" s="18">
        <f t="shared" si="554"/>
        <v>0</v>
      </c>
      <c r="BB1666" s="15" t="s">
        <v>23</v>
      </c>
      <c r="BD1666" s="14"/>
      <c r="BE1666" s="18"/>
      <c r="BF1666" s="16">
        <v>0</v>
      </c>
      <c r="BG1666" s="18">
        <f t="shared" si="555"/>
        <v>0</v>
      </c>
      <c r="BH1666" s="15" t="s">
        <v>23</v>
      </c>
      <c r="BJ1666" s="86"/>
      <c r="BK1666" s="86"/>
      <c r="BL1666" s="24" t="s">
        <v>23</v>
      </c>
      <c r="BM1666" s="24"/>
      <c r="BN1666" s="24"/>
      <c r="BO1666" s="24"/>
      <c r="BP1666" s="24"/>
      <c r="BQ1666" s="126"/>
    </row>
    <row r="1667" spans="1:69" ht="16.8" customHeight="1" x14ac:dyDescent="0.35">
      <c r="A1667" s="15"/>
      <c r="B1667" s="15"/>
      <c r="C1667" s="28" t="s">
        <v>148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142245.03000000003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 t="s">
        <v>23</v>
      </c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 t="s">
        <v>23</v>
      </c>
      <c r="BD1667" s="14"/>
      <c r="BE1667" s="18"/>
      <c r="BF1667" s="16">
        <v>0</v>
      </c>
      <c r="BG1667" s="18">
        <f t="shared" si="555"/>
        <v>0</v>
      </c>
      <c r="BH1667" s="15" t="s">
        <v>23</v>
      </c>
      <c r="BJ1667" s="86"/>
      <c r="BK1667" s="86"/>
      <c r="BL1667" s="24" t="s">
        <v>23</v>
      </c>
      <c r="BM1667" s="24"/>
      <c r="BN1667" s="24"/>
      <c r="BO1667" s="24"/>
      <c r="BP1667" s="24"/>
      <c r="BQ1667" s="126"/>
    </row>
    <row r="1668" spans="1:69" ht="16.8" customHeight="1" x14ac:dyDescent="0.35">
      <c r="A1668" s="15"/>
      <c r="B1668" s="15"/>
      <c r="C1668" s="15" t="s">
        <v>23</v>
      </c>
      <c r="D1668" s="16"/>
      <c r="E1668" s="16"/>
      <c r="F1668" s="16" t="s">
        <v>23</v>
      </c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 t="str">
        <f t="shared" si="560"/>
        <v/>
      </c>
      <c r="W1668" s="14"/>
      <c r="X1668" s="18"/>
      <c r="Y1668" s="16">
        <v>0</v>
      </c>
      <c r="Z1668" s="18">
        <f t="shared" si="551"/>
        <v>142245.03000000003</v>
      </c>
      <c r="AA1668" s="15" t="s">
        <v>23</v>
      </c>
      <c r="AB1668" s="24"/>
      <c r="AC1668" s="15" t="str">
        <f t="shared" si="561"/>
        <v/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 t="s">
        <v>23</v>
      </c>
      <c r="AR1668" s="14"/>
      <c r="AS1668" s="18"/>
      <c r="AT1668" s="16">
        <v>0</v>
      </c>
      <c r="AU1668" s="18">
        <f t="shared" si="553"/>
        <v>0</v>
      </c>
      <c r="AV1668" s="15" t="s">
        <v>23</v>
      </c>
      <c r="AX1668" s="14"/>
      <c r="AY1668" s="18"/>
      <c r="AZ1668" s="16">
        <v>0</v>
      </c>
      <c r="BA1668" s="18">
        <f t="shared" si="554"/>
        <v>0</v>
      </c>
      <c r="BB1668" s="15" t="s">
        <v>23</v>
      </c>
      <c r="BD1668" s="14"/>
      <c r="BE1668" s="18"/>
      <c r="BF1668" s="16">
        <v>0</v>
      </c>
      <c r="BG1668" s="18">
        <f t="shared" si="555"/>
        <v>0</v>
      </c>
      <c r="BH1668" s="15" t="s">
        <v>23</v>
      </c>
      <c r="BJ1668" s="86"/>
      <c r="BK1668" s="86"/>
      <c r="BL1668" s="24"/>
      <c r="BM1668" s="24"/>
      <c r="BN1668" s="24"/>
      <c r="BO1668" s="24"/>
      <c r="BP1668" s="24"/>
      <c r="BQ1668" s="126"/>
    </row>
    <row r="1669" spans="1:69" ht="16.8" customHeight="1" x14ac:dyDescent="0.35">
      <c r="A1669" s="15"/>
      <c r="B1669" s="15"/>
      <c r="C1669" s="28" t="s">
        <v>63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142245.03000000003</v>
      </c>
      <c r="AA1669" s="15" t="s">
        <v>23</v>
      </c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 t="s">
        <v>23</v>
      </c>
      <c r="AR1669" s="14"/>
      <c r="AS1669" s="18"/>
      <c r="AT1669" s="16">
        <v>0</v>
      </c>
      <c r="AU1669" s="18">
        <f t="shared" si="553"/>
        <v>0</v>
      </c>
      <c r="AV1669" s="15" t="s">
        <v>23</v>
      </c>
      <c r="AX1669" s="14"/>
      <c r="AY1669" s="18"/>
      <c r="AZ1669" s="16">
        <v>0</v>
      </c>
      <c r="BA1669" s="18">
        <f t="shared" si="554"/>
        <v>0</v>
      </c>
      <c r="BB1669" s="15" t="s">
        <v>23</v>
      </c>
      <c r="BD1669" s="14"/>
      <c r="BE1669" s="18"/>
      <c r="BF1669" s="16">
        <v>0</v>
      </c>
      <c r="BG1669" s="18">
        <f t="shared" si="555"/>
        <v>0</v>
      </c>
      <c r="BH1669" s="15" t="s">
        <v>23</v>
      </c>
      <c r="BJ1669" s="86"/>
      <c r="BK1669" s="86"/>
      <c r="BL1669" s="24"/>
      <c r="BM1669" s="24"/>
      <c r="BN1669" s="24"/>
      <c r="BO1669" s="24"/>
      <c r="BP1669" s="24"/>
      <c r="BQ1669" s="126"/>
    </row>
    <row r="1670" spans="1:69" ht="16.8" customHeight="1" x14ac:dyDescent="0.35">
      <c r="A1670" s="15"/>
      <c r="B1670" s="15"/>
      <c r="C1670" s="15" t="s">
        <v>64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142245.03000000003</v>
      </c>
      <c r="AA1670" s="15" t="s">
        <v>23</v>
      </c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 t="s">
        <v>23</v>
      </c>
      <c r="AR1670" s="14"/>
      <c r="AS1670" s="18"/>
      <c r="AT1670" s="16">
        <v>0</v>
      </c>
      <c r="AU1670" s="18">
        <f t="shared" si="553"/>
        <v>0</v>
      </c>
      <c r="AV1670" s="15" t="s">
        <v>23</v>
      </c>
      <c r="AX1670" s="14"/>
      <c r="AY1670" s="18"/>
      <c r="AZ1670" s="16">
        <v>0</v>
      </c>
      <c r="BA1670" s="18">
        <f t="shared" si="554"/>
        <v>0</v>
      </c>
      <c r="BB1670" s="15" t="s">
        <v>23</v>
      </c>
      <c r="BD1670" s="14"/>
      <c r="BE1670" s="18"/>
      <c r="BF1670" s="16">
        <v>0</v>
      </c>
      <c r="BG1670" s="18">
        <f t="shared" si="555"/>
        <v>0</v>
      </c>
      <c r="BH1670" s="15" t="s">
        <v>23</v>
      </c>
      <c r="BJ1670" s="86"/>
      <c r="BK1670" s="86"/>
      <c r="BL1670" s="24" t="s">
        <v>23</v>
      </c>
      <c r="BM1670" s="24"/>
      <c r="BN1670" s="24"/>
      <c r="BO1670" s="24"/>
      <c r="BP1670" s="24"/>
      <c r="BQ1670" s="126"/>
    </row>
    <row r="1671" spans="1:69" ht="16.8" customHeight="1" x14ac:dyDescent="0.35">
      <c r="A1671" s="15"/>
      <c r="B1671" s="15"/>
      <c r="C1671" s="15" t="s">
        <v>51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65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142245.03000000003</v>
      </c>
      <c r="AA1671" s="15" t="s">
        <v>23</v>
      </c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 t="s">
        <v>23</v>
      </c>
      <c r="AR1671" s="14"/>
      <c r="AS1671" s="18"/>
      <c r="AT1671" s="16">
        <v>0</v>
      </c>
      <c r="AU1671" s="18">
        <f t="shared" si="553"/>
        <v>0</v>
      </c>
      <c r="AV1671" s="15" t="s">
        <v>23</v>
      </c>
      <c r="AX1671" s="14"/>
      <c r="AY1671" s="18"/>
      <c r="AZ1671" s="16">
        <v>0</v>
      </c>
      <c r="BA1671" s="18">
        <f t="shared" si="554"/>
        <v>0</v>
      </c>
      <c r="BB1671" s="15" t="s">
        <v>23</v>
      </c>
      <c r="BD1671" s="14"/>
      <c r="BE1671" s="18"/>
      <c r="BF1671" s="16">
        <v>0</v>
      </c>
      <c r="BG1671" s="18">
        <f t="shared" si="555"/>
        <v>0</v>
      </c>
      <c r="BH1671" s="15" t="s">
        <v>23</v>
      </c>
      <c r="BJ1671" s="86"/>
      <c r="BK1671" s="86"/>
      <c r="BL1671" s="24"/>
      <c r="BM1671" s="24"/>
      <c r="BN1671" s="24"/>
      <c r="BO1671" s="24"/>
      <c r="BP1671" s="24"/>
      <c r="BQ1671" s="126"/>
    </row>
    <row r="1672" spans="1:69" ht="16.8" customHeight="1" x14ac:dyDescent="0.35">
      <c r="A1672" s="15"/>
      <c r="B1672" s="15"/>
      <c r="C1672" s="28" t="s">
        <v>66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 t="s">
        <v>23</v>
      </c>
      <c r="L1672" s="16"/>
      <c r="M1672" s="16"/>
      <c r="N1672" s="16" t="s">
        <v>67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142245.03000000003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 t="s">
        <v>23</v>
      </c>
      <c r="AR1672" s="14"/>
      <c r="AS1672" s="18"/>
      <c r="AT1672" s="16"/>
      <c r="AU1672" s="18">
        <f t="shared" si="553"/>
        <v>0</v>
      </c>
      <c r="AV1672" s="15" t="s">
        <v>23</v>
      </c>
      <c r="AX1672" s="14"/>
      <c r="AY1672" s="18"/>
      <c r="AZ1672" s="16"/>
      <c r="BA1672" s="18">
        <f t="shared" si="554"/>
        <v>0</v>
      </c>
      <c r="BB1672" s="15" t="s">
        <v>23</v>
      </c>
      <c r="BD1672" s="14"/>
      <c r="BE1672" s="18"/>
      <c r="BF1672" s="16"/>
      <c r="BG1672" s="18">
        <f t="shared" si="555"/>
        <v>0</v>
      </c>
      <c r="BH1672" s="15" t="s">
        <v>23</v>
      </c>
      <c r="BJ1672" s="86"/>
      <c r="BK1672" s="86"/>
      <c r="BL1672" s="24"/>
      <c r="BM1672" s="24"/>
      <c r="BN1672" s="24"/>
      <c r="BO1672" s="24"/>
      <c r="BP1672" s="24"/>
      <c r="BQ1672" s="126"/>
    </row>
    <row r="1673" spans="1:69" ht="16.8" customHeight="1" x14ac:dyDescent="0.35">
      <c r="A1673" s="15"/>
      <c r="B1673" s="66"/>
      <c r="C1673" s="15" t="s">
        <v>149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 t="s">
        <v>23</v>
      </c>
      <c r="L1673" s="16"/>
      <c r="M1673" s="16">
        <v>0</v>
      </c>
      <c r="N1673" s="16" t="s">
        <v>69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142245.03000000003</v>
      </c>
      <c r="AA1673" s="15" t="s">
        <v>23</v>
      </c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 t="s">
        <v>23</v>
      </c>
      <c r="AR1673" s="14"/>
      <c r="AS1673" s="18"/>
      <c r="AT1673" s="16">
        <v>0</v>
      </c>
      <c r="AU1673" s="18">
        <f t="shared" si="553"/>
        <v>0</v>
      </c>
      <c r="AV1673" s="15" t="s">
        <v>23</v>
      </c>
      <c r="AX1673" s="14"/>
      <c r="AY1673" s="18"/>
      <c r="AZ1673" s="16">
        <v>0</v>
      </c>
      <c r="BA1673" s="18">
        <f t="shared" si="554"/>
        <v>0</v>
      </c>
      <c r="BB1673" s="15" t="s">
        <v>23</v>
      </c>
      <c r="BD1673" s="14"/>
      <c r="BE1673" s="18"/>
      <c r="BF1673" s="16">
        <v>0</v>
      </c>
      <c r="BG1673" s="18">
        <f t="shared" si="555"/>
        <v>0</v>
      </c>
      <c r="BH1673" s="15" t="s">
        <v>23</v>
      </c>
      <c r="BJ1673" s="86"/>
      <c r="BK1673" s="86"/>
      <c r="BL1673" s="24"/>
      <c r="BM1673" s="24"/>
      <c r="BN1673" s="24"/>
      <c r="BO1673" s="24"/>
      <c r="BP1673" s="24"/>
      <c r="BQ1673" s="126"/>
    </row>
    <row r="1674" spans="1:69" ht="16.8" customHeight="1" x14ac:dyDescent="0.35">
      <c r="A1674" s="15"/>
      <c r="B1674" s="15"/>
      <c r="C1674" s="15" t="s">
        <v>151</v>
      </c>
      <c r="D1674" s="16"/>
      <c r="E1674" s="16">
        <v>0</v>
      </c>
      <c r="F1674" s="16"/>
      <c r="G1674" s="16">
        <v>0</v>
      </c>
      <c r="H1674" s="16"/>
      <c r="I1674" s="4"/>
      <c r="J1674" s="14" t="s">
        <v>23</v>
      </c>
      <c r="K1674" s="17" t="s">
        <v>23</v>
      </c>
      <c r="L1674" s="16"/>
      <c r="M1674" s="16">
        <v>0</v>
      </c>
      <c r="N1674" s="16" t="s">
        <v>71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142245.03000000003</v>
      </c>
      <c r="AA1674" s="15" t="s">
        <v>23</v>
      </c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 t="s">
        <v>23</v>
      </c>
      <c r="AR1674" s="14"/>
      <c r="AS1674" s="18"/>
      <c r="AT1674" s="16">
        <v>0</v>
      </c>
      <c r="AU1674" s="18">
        <f t="shared" si="553"/>
        <v>0</v>
      </c>
      <c r="AV1674" s="15" t="s">
        <v>23</v>
      </c>
      <c r="AX1674" s="14"/>
      <c r="AY1674" s="18"/>
      <c r="AZ1674" s="16">
        <v>0</v>
      </c>
      <c r="BA1674" s="18">
        <f t="shared" si="554"/>
        <v>0</v>
      </c>
      <c r="BB1674" s="15" t="s">
        <v>23</v>
      </c>
      <c r="BD1674" s="14"/>
      <c r="BE1674" s="18"/>
      <c r="BF1674" s="16">
        <v>0</v>
      </c>
      <c r="BG1674" s="18">
        <f t="shared" si="555"/>
        <v>0</v>
      </c>
      <c r="BH1674" s="15" t="s">
        <v>23</v>
      </c>
      <c r="BJ1674" s="86"/>
      <c r="BK1674" s="86"/>
      <c r="BL1674" s="24"/>
      <c r="BM1674" s="24"/>
      <c r="BN1674" s="24"/>
      <c r="BO1674" s="24"/>
      <c r="BP1674" s="24"/>
      <c r="BQ1674" s="126"/>
    </row>
    <row r="1675" spans="1:69" ht="16.8" customHeight="1" x14ac:dyDescent="0.35">
      <c r="A1675" s="15"/>
      <c r="B1675" s="15"/>
      <c r="C1675" s="15" t="s">
        <v>153</v>
      </c>
      <c r="D1675" s="16" t="s">
        <v>23</v>
      </c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73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142245.03000000003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6"/>
    </row>
    <row r="1676" spans="1:69" ht="16.8" customHeight="1" x14ac:dyDescent="0.35">
      <c r="A1676" s="15"/>
      <c r="B1676" s="15"/>
      <c r="C1676" s="15" t="s">
        <v>154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75</v>
      </c>
      <c r="L1676" s="3">
        <f>SUM(L1649:L1675)</f>
        <v>8555.739999999998</v>
      </c>
      <c r="M1676" s="3">
        <f>SUM(M1649:M1675)</f>
        <v>1242.22</v>
      </c>
      <c r="N1676" s="16" t="s">
        <v>76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142245.03000000003</v>
      </c>
      <c r="AA1676" s="15" t="s">
        <v>23</v>
      </c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 t="s">
        <v>23</v>
      </c>
      <c r="AR1676" s="14"/>
      <c r="AS1676" s="18"/>
      <c r="AT1676" s="16">
        <v>0</v>
      </c>
      <c r="AU1676" s="18">
        <f t="shared" si="553"/>
        <v>0</v>
      </c>
      <c r="AV1676" s="15" t="s">
        <v>23</v>
      </c>
      <c r="AX1676" s="14"/>
      <c r="AY1676" s="18"/>
      <c r="AZ1676" s="16">
        <v>0</v>
      </c>
      <c r="BA1676" s="18">
        <f t="shared" si="554"/>
        <v>0</v>
      </c>
      <c r="BB1676" s="15" t="s">
        <v>23</v>
      </c>
      <c r="BD1676" s="14"/>
      <c r="BE1676" s="18"/>
      <c r="BF1676" s="16">
        <v>0</v>
      </c>
      <c r="BG1676" s="18">
        <f t="shared" si="555"/>
        <v>0</v>
      </c>
      <c r="BH1676" s="15" t="s">
        <v>23</v>
      </c>
      <c r="BJ1676" s="86"/>
      <c r="BK1676" s="86"/>
      <c r="BL1676" s="24"/>
      <c r="BM1676" s="24"/>
      <c r="BN1676" s="24"/>
      <c r="BO1676" s="24"/>
      <c r="BP1676" s="24"/>
      <c r="BQ1676" s="126"/>
    </row>
    <row r="1677" spans="1:69" ht="16.8" customHeight="1" x14ac:dyDescent="0.35">
      <c r="A1677" s="15"/>
      <c r="B1677" s="15"/>
      <c r="C1677" s="15" t="s">
        <v>77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33</v>
      </c>
      <c r="L1677" s="3">
        <f>L1617</f>
        <v>941613.02999999991</v>
      </c>
      <c r="M1677" s="3">
        <f>M1617</f>
        <v>785902.43</v>
      </c>
      <c r="N1677" s="16" t="s">
        <v>78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142245.03000000003</v>
      </c>
      <c r="AA1677" s="15" t="s">
        <v>23</v>
      </c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 t="s">
        <v>23</v>
      </c>
      <c r="AR1677" s="14"/>
      <c r="AS1677" s="18"/>
      <c r="AT1677" s="16">
        <v>0</v>
      </c>
      <c r="AU1677" s="18">
        <f t="shared" si="553"/>
        <v>0</v>
      </c>
      <c r="AV1677" s="15" t="s">
        <v>23</v>
      </c>
      <c r="AX1677" s="14"/>
      <c r="AY1677" s="18"/>
      <c r="AZ1677" s="16">
        <v>0</v>
      </c>
      <c r="BA1677" s="18">
        <f t="shared" si="554"/>
        <v>0</v>
      </c>
      <c r="BB1677" s="15" t="s">
        <v>23</v>
      </c>
      <c r="BD1677" s="14"/>
      <c r="BE1677" s="18"/>
      <c r="BF1677" s="16">
        <v>0</v>
      </c>
      <c r="BG1677" s="18">
        <f t="shared" si="555"/>
        <v>0</v>
      </c>
      <c r="BH1677" s="15" t="s">
        <v>23</v>
      </c>
      <c r="BJ1677" s="86"/>
      <c r="BK1677" s="86"/>
      <c r="BL1677" s="24"/>
      <c r="BM1677" s="24"/>
      <c r="BN1677" s="24"/>
      <c r="BO1677" s="24"/>
      <c r="BP1677" s="24"/>
      <c r="BQ1677" s="126"/>
    </row>
    <row r="1678" spans="1:69" ht="16.8" customHeight="1" thickBot="1" x14ac:dyDescent="0.4">
      <c r="A1678" s="15"/>
      <c r="B1678" s="15"/>
      <c r="C1678" s="15" t="s">
        <v>79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80</v>
      </c>
      <c r="L1678" s="3">
        <f>L1676+L1677</f>
        <v>950168.7699999999</v>
      </c>
      <c r="M1678" s="3">
        <f>M1676+M1677</f>
        <v>787144.65</v>
      </c>
      <c r="N1678" s="16" t="s">
        <v>81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142245.03000000003</v>
      </c>
      <c r="AA1678" s="15"/>
      <c r="AB1678" s="24"/>
      <c r="AC1678" s="15" t="s">
        <v>23</v>
      </c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6"/>
    </row>
    <row r="1679" spans="1:69" ht="16.8" customHeight="1" thickTop="1" thickBot="1" x14ac:dyDescent="0.4">
      <c r="A1679" s="15"/>
      <c r="B1679" s="15"/>
      <c r="C1679" s="15" t="s">
        <v>82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83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142245.03000000003</v>
      </c>
      <c r="AA1679" s="15" t="s">
        <v>23</v>
      </c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 t="s">
        <v>23</v>
      </c>
      <c r="AR1679" s="14"/>
      <c r="AS1679" s="18"/>
      <c r="AT1679" s="16">
        <v>0</v>
      </c>
      <c r="AU1679" s="18">
        <f t="shared" si="553"/>
        <v>0</v>
      </c>
      <c r="AV1679" s="15" t="s">
        <v>23</v>
      </c>
      <c r="AX1679" s="14"/>
      <c r="AY1679" s="18"/>
      <c r="AZ1679" s="16">
        <v>0</v>
      </c>
      <c r="BA1679" s="18">
        <f t="shared" si="554"/>
        <v>0</v>
      </c>
      <c r="BB1679" s="15" t="s">
        <v>23</v>
      </c>
      <c r="BD1679" s="14"/>
      <c r="BE1679" s="18"/>
      <c r="BF1679" s="16">
        <v>0</v>
      </c>
      <c r="BG1679" s="18">
        <f t="shared" si="555"/>
        <v>0</v>
      </c>
      <c r="BH1679" s="15" t="s">
        <v>23</v>
      </c>
      <c r="BJ1679" s="86"/>
      <c r="BK1679" s="86"/>
      <c r="BL1679" s="24"/>
      <c r="BM1679" s="24"/>
      <c r="BN1679" s="24"/>
      <c r="BO1679" s="24"/>
      <c r="BP1679" s="24"/>
      <c r="BQ1679" s="126"/>
    </row>
    <row r="1680" spans="1:69" ht="16.8" customHeight="1" thickTop="1" thickBot="1" x14ac:dyDescent="0.4">
      <c r="A1680" s="15"/>
      <c r="B1680" s="15"/>
      <c r="C1680" s="15" t="s">
        <v>84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85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142245.03000000003</v>
      </c>
      <c r="AA1680" s="15" t="s">
        <v>23</v>
      </c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 t="s">
        <v>23</v>
      </c>
      <c r="AR1680" s="14"/>
      <c r="AS1680" s="18"/>
      <c r="AT1680" s="16">
        <v>0</v>
      </c>
      <c r="AU1680" s="18">
        <f t="shared" si="553"/>
        <v>0</v>
      </c>
      <c r="AV1680" s="15" t="s">
        <v>23</v>
      </c>
      <c r="AX1680" s="14"/>
      <c r="AY1680" s="18"/>
      <c r="AZ1680" s="16">
        <v>0</v>
      </c>
      <c r="BA1680" s="18">
        <f t="shared" si="554"/>
        <v>0</v>
      </c>
      <c r="BB1680" s="15" t="s">
        <v>23</v>
      </c>
      <c r="BD1680" s="14"/>
      <c r="BE1680" s="18"/>
      <c r="BF1680" s="16">
        <v>0</v>
      </c>
      <c r="BG1680" s="18">
        <f t="shared" si="555"/>
        <v>0</v>
      </c>
      <c r="BH1680" s="15" t="s">
        <v>23</v>
      </c>
      <c r="BJ1680" s="86"/>
      <c r="BK1680" s="86"/>
      <c r="BL1680" s="24"/>
      <c r="BM1680" s="24"/>
      <c r="BN1680" s="24"/>
      <c r="BO1680" s="24"/>
      <c r="BP1680" s="24"/>
      <c r="BQ1680" s="126"/>
    </row>
    <row r="1681" spans="1:69" ht="16.8" customHeight="1" thickTop="1" x14ac:dyDescent="0.35">
      <c r="A1681" s="15"/>
      <c r="B1681" s="15"/>
      <c r="C1681" s="15" t="s">
        <v>86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87</v>
      </c>
      <c r="L1681" s="3">
        <f>N1620</f>
        <v>2554.9</v>
      </c>
      <c r="M1681" s="3">
        <v>0</v>
      </c>
      <c r="N1681" s="3">
        <f>SUM(L1681:M1681)</f>
        <v>2554.9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142245.03000000003</v>
      </c>
      <c r="AA1681" s="15" t="s">
        <v>23</v>
      </c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 t="s">
        <v>23</v>
      </c>
      <c r="AR1681" s="14"/>
      <c r="AS1681" s="18"/>
      <c r="AT1681" s="16">
        <v>0</v>
      </c>
      <c r="AU1681" s="18">
        <f t="shared" si="553"/>
        <v>0</v>
      </c>
      <c r="AV1681" s="15" t="s">
        <v>23</v>
      </c>
      <c r="AX1681" s="14"/>
      <c r="AY1681" s="18"/>
      <c r="AZ1681" s="16">
        <v>0</v>
      </c>
      <c r="BA1681" s="18">
        <f t="shared" si="554"/>
        <v>0</v>
      </c>
      <c r="BB1681" s="15" t="s">
        <v>23</v>
      </c>
      <c r="BD1681" s="14"/>
      <c r="BE1681" s="18"/>
      <c r="BF1681" s="16">
        <v>0</v>
      </c>
      <c r="BG1681" s="18">
        <f t="shared" si="555"/>
        <v>0</v>
      </c>
      <c r="BH1681" s="15" t="s">
        <v>23</v>
      </c>
      <c r="BJ1681" s="86"/>
      <c r="BK1681" s="86"/>
      <c r="BL1681" s="24"/>
      <c r="BM1681" s="24"/>
      <c r="BN1681" s="24"/>
      <c r="BO1681" s="24"/>
      <c r="BP1681" s="24"/>
      <c r="BQ1681" s="126"/>
    </row>
    <row r="1682" spans="1:69" ht="16.8" customHeight="1" x14ac:dyDescent="0.35">
      <c r="A1682" s="15"/>
      <c r="B1682" s="15"/>
      <c r="C1682" s="15" t="s">
        <v>88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89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5">(X1682-Y1682)+Z1681</f>
        <v>142245.03000000003</v>
      </c>
      <c r="AA1682" s="15" t="s">
        <v>23</v>
      </c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 t="s">
        <v>23</v>
      </c>
      <c r="AR1682" s="14"/>
      <c r="AS1682" s="18"/>
      <c r="AT1682" s="16">
        <v>0</v>
      </c>
      <c r="AU1682" s="18">
        <f t="shared" ref="AU1682:AU1713" si="567">(AS1682-AT1682)+AU1681</f>
        <v>0</v>
      </c>
      <c r="AV1682" s="15" t="s">
        <v>23</v>
      </c>
      <c r="AX1682" s="14"/>
      <c r="AY1682" s="18"/>
      <c r="AZ1682" s="16">
        <v>0</v>
      </c>
      <c r="BA1682" s="18">
        <f t="shared" ref="BA1682:BA1713" si="568">(AY1682-AZ1682)+BA1681</f>
        <v>0</v>
      </c>
      <c r="BB1682" s="15" t="s">
        <v>23</v>
      </c>
      <c r="BD1682" s="14"/>
      <c r="BE1682" s="18"/>
      <c r="BF1682" s="16">
        <v>0</v>
      </c>
      <c r="BG1682" s="18">
        <f t="shared" ref="BG1682:BG1713" si="569">(BE1682-BF1682)+BG1681</f>
        <v>0</v>
      </c>
      <c r="BH1682" s="15" t="s">
        <v>23</v>
      </c>
      <c r="BJ1682" s="86"/>
      <c r="BK1682" s="86"/>
      <c r="BL1682" s="24"/>
      <c r="BM1682" s="24"/>
      <c r="BN1682" s="24"/>
      <c r="BO1682" s="24"/>
      <c r="BP1682" s="24"/>
      <c r="BQ1682" s="126"/>
    </row>
    <row r="1683" spans="1:69" ht="16.8" customHeight="1" x14ac:dyDescent="0.35">
      <c r="A1683" s="15"/>
      <c r="B1683" s="15"/>
      <c r="C1683" s="15" t="s">
        <v>90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91</v>
      </c>
      <c r="L1683" s="3">
        <f>T1706+Z1706+AO1706+AU1706</f>
        <v>224484.96000000002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 t="s">
        <v>23</v>
      </c>
      <c r="W1683" s="14"/>
      <c r="X1683" s="18"/>
      <c r="Y1683" s="16">
        <v>0</v>
      </c>
      <c r="Z1683" s="18">
        <f t="shared" si="565"/>
        <v>142245.03000000003</v>
      </c>
      <c r="AA1683" s="15" t="s">
        <v>23</v>
      </c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 t="s">
        <v>23</v>
      </c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 t="s">
        <v>23</v>
      </c>
      <c r="AR1683" s="14"/>
      <c r="AS1683" s="18"/>
      <c r="AT1683" s="16">
        <v>0</v>
      </c>
      <c r="AU1683" s="18">
        <f t="shared" si="567"/>
        <v>0</v>
      </c>
      <c r="AV1683" s="15" t="s">
        <v>23</v>
      </c>
      <c r="AX1683" s="14"/>
      <c r="AY1683" s="18"/>
      <c r="AZ1683" s="16">
        <v>0</v>
      </c>
      <c r="BA1683" s="18">
        <f t="shared" si="568"/>
        <v>0</v>
      </c>
      <c r="BB1683" s="15" t="s">
        <v>23</v>
      </c>
      <c r="BD1683" s="14"/>
      <c r="BE1683" s="18"/>
      <c r="BF1683" s="16">
        <v>0</v>
      </c>
      <c r="BG1683" s="18">
        <f t="shared" si="569"/>
        <v>0</v>
      </c>
      <c r="BH1683" s="15" t="s">
        <v>23</v>
      </c>
      <c r="BJ1683" s="86"/>
      <c r="BK1683" s="86"/>
      <c r="BL1683" s="24"/>
      <c r="BM1683" s="24"/>
      <c r="BN1683" s="24"/>
      <c r="BO1683" s="24"/>
      <c r="BP1683" s="24"/>
      <c r="BQ1683" s="126"/>
    </row>
    <row r="1684" spans="1:69" ht="16.8" customHeight="1" x14ac:dyDescent="0.35">
      <c r="A1684" s="15"/>
      <c r="B1684" s="15"/>
      <c r="C1684" s="15" t="s">
        <v>92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93</v>
      </c>
      <c r="L1684" s="3"/>
      <c r="M1684" s="46" t="s">
        <v>94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142245.03000000003</v>
      </c>
      <c r="AA1684" s="15" t="s">
        <v>23</v>
      </c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 t="s">
        <v>23</v>
      </c>
      <c r="AR1684" s="14"/>
      <c r="AS1684" s="18"/>
      <c r="AT1684" s="16">
        <v>0</v>
      </c>
      <c r="AU1684" s="18">
        <f t="shared" si="567"/>
        <v>0</v>
      </c>
      <c r="AV1684" s="15" t="s">
        <v>23</v>
      </c>
      <c r="AX1684" s="14"/>
      <c r="AY1684" s="18"/>
      <c r="AZ1684" s="16">
        <v>0</v>
      </c>
      <c r="BA1684" s="18">
        <f t="shared" si="568"/>
        <v>0</v>
      </c>
      <c r="BB1684" s="15" t="s">
        <v>23</v>
      </c>
      <c r="BD1684" s="14"/>
      <c r="BE1684" s="18"/>
      <c r="BF1684" s="16">
        <v>0</v>
      </c>
      <c r="BG1684" s="18">
        <f t="shared" si="569"/>
        <v>0</v>
      </c>
      <c r="BH1684" s="15" t="s">
        <v>23</v>
      </c>
      <c r="BJ1684" s="86"/>
      <c r="BK1684" s="86"/>
      <c r="BL1684" s="24"/>
      <c r="BM1684" s="24"/>
      <c r="BN1684" s="24"/>
      <c r="BO1684" s="24"/>
      <c r="BP1684" s="24"/>
      <c r="BQ1684" s="126"/>
    </row>
    <row r="1685" spans="1:69" ht="16.8" customHeight="1" x14ac:dyDescent="0.35">
      <c r="A1685" s="15"/>
      <c r="B1685" s="15"/>
      <c r="C1685" s="15" t="s">
        <v>95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96</v>
      </c>
      <c r="L1685" s="50">
        <v>114.5</v>
      </c>
      <c r="M1685" s="16" t="s">
        <v>27</v>
      </c>
      <c r="N1685" s="16" t="s">
        <v>28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142245.03000000003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6"/>
    </row>
    <row r="1686" spans="1:69" ht="16.8" customHeight="1" x14ac:dyDescent="0.35">
      <c r="A1686" s="15"/>
      <c r="B1686" s="15"/>
      <c r="C1686" s="15" t="s">
        <v>97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420</v>
      </c>
      <c r="L1686" s="16">
        <v>511.5</v>
      </c>
      <c r="M1686" s="16" t="s">
        <v>444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142245.03000000003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6"/>
    </row>
    <row r="1687" spans="1:69" ht="16.8" customHeight="1" x14ac:dyDescent="0.35">
      <c r="A1687" s="15"/>
      <c r="B1687" s="15"/>
      <c r="C1687" s="15" t="s">
        <v>100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429</v>
      </c>
      <c r="L1687" s="16">
        <v>1069.5</v>
      </c>
      <c r="M1687" s="44" t="s">
        <v>427</v>
      </c>
      <c r="N1687" s="16">
        <v>1605</v>
      </c>
      <c r="O1687" s="16"/>
      <c r="P1687" s="18" t="s">
        <v>23</v>
      </c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142245.03000000003</v>
      </c>
      <c r="AA1687" s="15" t="s">
        <v>23</v>
      </c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 t="s">
        <v>23</v>
      </c>
      <c r="AR1687" s="14"/>
      <c r="AS1687" s="18"/>
      <c r="AT1687" s="16">
        <v>0</v>
      </c>
      <c r="AU1687" s="18">
        <f t="shared" si="567"/>
        <v>0</v>
      </c>
      <c r="AV1687" s="15" t="s">
        <v>23</v>
      </c>
      <c r="AX1687" s="14"/>
      <c r="AY1687" s="18"/>
      <c r="AZ1687" s="16">
        <v>0</v>
      </c>
      <c r="BA1687" s="18">
        <f t="shared" si="568"/>
        <v>0</v>
      </c>
      <c r="BB1687" s="15" t="s">
        <v>23</v>
      </c>
      <c r="BD1687" s="14"/>
      <c r="BE1687" s="18"/>
      <c r="BF1687" s="16">
        <v>0</v>
      </c>
      <c r="BG1687" s="18">
        <f t="shared" si="569"/>
        <v>0</v>
      </c>
      <c r="BH1687" s="15" t="s">
        <v>23</v>
      </c>
      <c r="BJ1687" s="86"/>
      <c r="BK1687" s="86"/>
      <c r="BL1687" s="24"/>
      <c r="BM1687" s="24"/>
      <c r="BN1687" s="24"/>
      <c r="BO1687" s="24"/>
      <c r="BP1687" s="24"/>
      <c r="BQ1687" s="126"/>
    </row>
    <row r="1688" spans="1:69" ht="16.8" customHeight="1" x14ac:dyDescent="0.35">
      <c r="A1688" s="15"/>
      <c r="B1688" s="15"/>
      <c r="C1688" s="64" t="s">
        <v>157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 t="s">
        <v>23</v>
      </c>
      <c r="L1688" s="16">
        <v>0</v>
      </c>
      <c r="M1688" s="16" t="s">
        <v>432</v>
      </c>
      <c r="N1688" s="16">
        <v>75</v>
      </c>
      <c r="O1688" s="16" t="s">
        <v>23</v>
      </c>
      <c r="P1688" s="18" t="s">
        <v>23</v>
      </c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142245.03000000003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6"/>
    </row>
    <row r="1689" spans="1:69" ht="16.8" customHeight="1" x14ac:dyDescent="0.35">
      <c r="A1689" s="15"/>
      <c r="B1689" s="15"/>
      <c r="C1689" s="15" t="s">
        <v>104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383</v>
      </c>
      <c r="L1689" s="30">
        <v>294.5</v>
      </c>
      <c r="M1689" s="16" t="s">
        <v>448</v>
      </c>
      <c r="N1689" s="16">
        <v>563.5</v>
      </c>
      <c r="O1689" s="16" t="s">
        <v>23</v>
      </c>
      <c r="P1689" s="18" t="s">
        <v>23</v>
      </c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195</v>
      </c>
      <c r="X1689" s="18">
        <v>0</v>
      </c>
      <c r="Y1689" s="16"/>
      <c r="Z1689" s="18">
        <f t="shared" si="565"/>
        <v>142245.03000000003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6"/>
    </row>
    <row r="1690" spans="1:69" ht="16.8" customHeight="1" x14ac:dyDescent="0.35">
      <c r="A1690" s="15"/>
      <c r="B1690" s="15"/>
      <c r="C1690" s="47" t="s">
        <v>158</v>
      </c>
      <c r="D1690" s="16"/>
      <c r="E1690" s="16"/>
      <c r="F1690" s="1">
        <v>0</v>
      </c>
      <c r="G1690" s="16">
        <v>0</v>
      </c>
      <c r="H1690" s="16"/>
      <c r="I1690" s="4" t="s">
        <v>23</v>
      </c>
      <c r="J1690" s="14"/>
      <c r="K1690" s="148" t="s">
        <v>396</v>
      </c>
      <c r="L1690" s="67">
        <v>936</v>
      </c>
      <c r="M1690" s="44" t="s">
        <v>451</v>
      </c>
      <c r="N1690" s="16">
        <v>700</v>
      </c>
      <c r="O1690" s="16" t="s">
        <v>23</v>
      </c>
      <c r="P1690" s="18" t="s">
        <v>23</v>
      </c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142245.03000000003</v>
      </c>
      <c r="AA1690" s="15" t="s">
        <v>23</v>
      </c>
      <c r="AB1690" s="24"/>
      <c r="AC1690" s="64" t="s">
        <v>159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 t="s">
        <v>23</v>
      </c>
      <c r="AR1690" s="14"/>
      <c r="AS1690" s="18"/>
      <c r="AT1690" s="16">
        <v>0</v>
      </c>
      <c r="AU1690" s="18">
        <f t="shared" si="567"/>
        <v>0</v>
      </c>
      <c r="AV1690" s="15" t="s">
        <v>23</v>
      </c>
      <c r="AX1690" s="14"/>
      <c r="AY1690" s="18"/>
      <c r="AZ1690" s="16">
        <v>0</v>
      </c>
      <c r="BA1690" s="18">
        <f t="shared" si="568"/>
        <v>0</v>
      </c>
      <c r="BB1690" s="15" t="s">
        <v>23</v>
      </c>
      <c r="BD1690" s="14"/>
      <c r="BE1690" s="18"/>
      <c r="BF1690" s="16">
        <v>0</v>
      </c>
      <c r="BG1690" s="18">
        <f t="shared" si="569"/>
        <v>0</v>
      </c>
      <c r="BH1690" s="15" t="s">
        <v>23</v>
      </c>
      <c r="BJ1690" s="86"/>
      <c r="BK1690" s="86"/>
      <c r="BL1690" s="24"/>
      <c r="BM1690" s="24"/>
      <c r="BN1690" s="24"/>
      <c r="BO1690" s="24"/>
      <c r="BP1690" s="24"/>
      <c r="BQ1690" s="126"/>
    </row>
    <row r="1691" spans="1:69" ht="16.8" customHeight="1" x14ac:dyDescent="0.35">
      <c r="A1691" s="15"/>
      <c r="B1691" s="15"/>
      <c r="C1691" s="15" t="s">
        <v>108</v>
      </c>
      <c r="D1691" s="16"/>
      <c r="E1691" s="16"/>
      <c r="F1691" s="16"/>
      <c r="G1691" s="16">
        <v>0</v>
      </c>
      <c r="H1691" s="16"/>
      <c r="I1691" s="4" t="s">
        <v>23</v>
      </c>
      <c r="J1691" s="14"/>
      <c r="K1691" s="30" t="s">
        <v>415</v>
      </c>
      <c r="L1691">
        <v>201.5</v>
      </c>
      <c r="M1691" s="25" t="s">
        <v>438</v>
      </c>
      <c r="N1691" s="83">
        <v>700</v>
      </c>
      <c r="O1691" s="16" t="s">
        <v>23</v>
      </c>
      <c r="P1691" s="18" t="s">
        <v>23</v>
      </c>
      <c r="Q1691" s="14"/>
      <c r="R1691" s="18"/>
      <c r="S1691" s="16">
        <f>G1691</f>
        <v>0</v>
      </c>
      <c r="T1691" s="18">
        <f t="shared" si="564"/>
        <v>71896.08</v>
      </c>
      <c r="U1691" s="15" t="s">
        <v>110</v>
      </c>
      <c r="W1691" s="14"/>
      <c r="X1691" s="18"/>
      <c r="Y1691" s="16">
        <v>0</v>
      </c>
      <c r="Z1691" s="18">
        <f t="shared" si="565"/>
        <v>142245.03000000003</v>
      </c>
      <c r="AA1691" s="15" t="s">
        <v>23</v>
      </c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 t="s">
        <v>23</v>
      </c>
      <c r="AR1691" s="14"/>
      <c r="AS1691" s="18">
        <v>0</v>
      </c>
      <c r="AT1691" s="16">
        <v>0</v>
      </c>
      <c r="AU1691" s="18">
        <f t="shared" si="567"/>
        <v>0</v>
      </c>
      <c r="AV1691" s="15" t="s">
        <v>23</v>
      </c>
      <c r="AX1691" s="14"/>
      <c r="AY1691" s="18">
        <v>0</v>
      </c>
      <c r="AZ1691" s="16">
        <v>0</v>
      </c>
      <c r="BA1691" s="18">
        <f t="shared" si="568"/>
        <v>0</v>
      </c>
      <c r="BB1691" s="15" t="s">
        <v>23</v>
      </c>
      <c r="BD1691" s="14"/>
      <c r="BE1691" s="18">
        <v>0</v>
      </c>
      <c r="BF1691" s="16">
        <v>0</v>
      </c>
      <c r="BG1691" s="18">
        <f t="shared" si="569"/>
        <v>0</v>
      </c>
      <c r="BH1691" s="15" t="s">
        <v>23</v>
      </c>
      <c r="BJ1691" s="86"/>
      <c r="BK1691" s="86"/>
      <c r="BL1691" s="24"/>
      <c r="BM1691" s="24"/>
      <c r="BN1691" s="24"/>
      <c r="BO1691" s="24"/>
      <c r="BP1691" s="24"/>
      <c r="BQ1691" s="126"/>
    </row>
    <row r="1692" spans="1:69" ht="16.8" customHeight="1" x14ac:dyDescent="0.35">
      <c r="A1692" s="15"/>
      <c r="B1692" s="15"/>
      <c r="C1692" s="15" t="s">
        <v>111</v>
      </c>
      <c r="D1692" s="16"/>
      <c r="E1692" s="16"/>
      <c r="F1692" s="16">
        <v>0</v>
      </c>
      <c r="G1692" s="16">
        <v>0</v>
      </c>
      <c r="H1692" s="16"/>
      <c r="I1692" s="4" t="s">
        <v>23</v>
      </c>
      <c r="J1692" s="14"/>
      <c r="K1692" s="16" t="s">
        <v>452</v>
      </c>
      <c r="L1692" s="16">
        <v>9</v>
      </c>
      <c r="M1692" s="16" t="s">
        <v>23</v>
      </c>
      <c r="N1692" s="67">
        <v>0</v>
      </c>
      <c r="O1692" s="16"/>
      <c r="P1692" s="18" t="s">
        <v>23</v>
      </c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142245.03000000003</v>
      </c>
      <c r="AA1692" s="15" t="s">
        <v>23</v>
      </c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 t="s">
        <v>23</v>
      </c>
      <c r="AR1692" s="14"/>
      <c r="AS1692" s="18">
        <v>0</v>
      </c>
      <c r="AT1692" s="16">
        <v>0</v>
      </c>
      <c r="AU1692" s="18">
        <f t="shared" si="567"/>
        <v>0</v>
      </c>
      <c r="AV1692" s="15" t="s">
        <v>23</v>
      </c>
      <c r="AX1692" s="14"/>
      <c r="AY1692" s="18">
        <v>0</v>
      </c>
      <c r="AZ1692" s="16">
        <v>0</v>
      </c>
      <c r="BA1692" s="18">
        <f t="shared" si="568"/>
        <v>0</v>
      </c>
      <c r="BB1692" s="15" t="s">
        <v>23</v>
      </c>
      <c r="BD1692" s="14"/>
      <c r="BE1692" s="18">
        <v>0</v>
      </c>
      <c r="BF1692" s="16">
        <v>0</v>
      </c>
      <c r="BG1692" s="18">
        <f t="shared" si="569"/>
        <v>0</v>
      </c>
      <c r="BH1692" s="15" t="s">
        <v>23</v>
      </c>
      <c r="BJ1692" s="86"/>
      <c r="BK1692" s="86"/>
      <c r="BL1692" s="24"/>
      <c r="BM1692" s="24"/>
      <c r="BN1692" s="24"/>
      <c r="BO1692" s="24"/>
      <c r="BP1692" s="24"/>
      <c r="BQ1692" s="126"/>
    </row>
    <row r="1693" spans="1:69" ht="16.8" customHeight="1" x14ac:dyDescent="0.35">
      <c r="A1693" s="15"/>
      <c r="B1693" s="15"/>
      <c r="C1693" s="15" t="s">
        <v>113</v>
      </c>
      <c r="D1693" s="16"/>
      <c r="E1693" s="16"/>
      <c r="F1693" s="16">
        <v>0</v>
      </c>
      <c r="G1693" s="16">
        <v>0</v>
      </c>
      <c r="H1693" s="16"/>
      <c r="I1693" s="4" t="s">
        <v>23</v>
      </c>
      <c r="J1693" s="14"/>
      <c r="K1693" s="44" t="s">
        <v>23</v>
      </c>
      <c r="L1693" s="16">
        <v>0</v>
      </c>
      <c r="M1693" s="16" t="s">
        <v>453</v>
      </c>
      <c r="N1693" s="16">
        <v>1320.71</v>
      </c>
      <c r="O1693" s="16"/>
      <c r="P1693" s="18" t="s">
        <v>23</v>
      </c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142245.03000000003</v>
      </c>
      <c r="AA1693" s="15" t="s">
        <v>23</v>
      </c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 t="s">
        <v>23</v>
      </c>
      <c r="AR1693" s="14"/>
      <c r="AS1693" s="18">
        <v>0</v>
      </c>
      <c r="AT1693" s="16"/>
      <c r="AU1693" s="18">
        <f t="shared" si="567"/>
        <v>0</v>
      </c>
      <c r="AV1693" s="15" t="s">
        <v>23</v>
      </c>
      <c r="AX1693" s="14"/>
      <c r="AY1693" s="18">
        <v>0</v>
      </c>
      <c r="AZ1693" s="16"/>
      <c r="BA1693" s="18">
        <f t="shared" si="568"/>
        <v>0</v>
      </c>
      <c r="BB1693" s="15" t="s">
        <v>23</v>
      </c>
      <c r="BD1693" s="14"/>
      <c r="BE1693" s="18">
        <v>0</v>
      </c>
      <c r="BF1693" s="16"/>
      <c r="BG1693" s="18">
        <f t="shared" si="569"/>
        <v>0</v>
      </c>
      <c r="BH1693" s="15" t="s">
        <v>23</v>
      </c>
      <c r="BJ1693" s="86"/>
      <c r="BK1693" s="86"/>
      <c r="BL1693" s="24"/>
      <c r="BM1693" s="24"/>
      <c r="BN1693" s="24"/>
      <c r="BO1693" s="24"/>
      <c r="BP1693" s="24"/>
      <c r="BQ1693" s="126"/>
    </row>
    <row r="1694" spans="1:69" ht="16.8" customHeight="1" x14ac:dyDescent="0.35">
      <c r="A1694" s="15" t="s">
        <v>23</v>
      </c>
      <c r="B1694" s="15" t="s">
        <v>23</v>
      </c>
      <c r="C1694" s="15" t="s">
        <v>454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455</v>
      </c>
      <c r="L1694" s="16">
        <v>-0.53</v>
      </c>
      <c r="M1694" s="44" t="s">
        <v>447</v>
      </c>
      <c r="N1694" s="16">
        <v>364.5</v>
      </c>
      <c r="O1694" s="16"/>
      <c r="P1694" s="18" t="s">
        <v>23</v>
      </c>
      <c r="Q1694" s="14"/>
      <c r="R1694" s="18">
        <v>0</v>
      </c>
      <c r="S1694" s="16">
        <v>0</v>
      </c>
      <c r="T1694" s="18">
        <f t="shared" si="564"/>
        <v>71896.08</v>
      </c>
      <c r="U1694" s="15" t="s">
        <v>23</v>
      </c>
      <c r="W1694" s="14"/>
      <c r="X1694" s="18">
        <f>F1694</f>
        <v>4997.05</v>
      </c>
      <c r="Y1694" s="16">
        <v>0</v>
      </c>
      <c r="Z1694" s="18">
        <f t="shared" si="565"/>
        <v>147242.08000000002</v>
      </c>
      <c r="AA1694" s="15" t="str">
        <f>C1694</f>
        <v>VERS. GALL.  26/1  51,00+ 31/1 357,5+ 2/2 1.222</v>
      </c>
      <c r="AB1694" s="24"/>
      <c r="AC1694" s="15" t="s">
        <v>23</v>
      </c>
      <c r="AD1694" s="25"/>
      <c r="AE1694" s="62" t="s">
        <v>23</v>
      </c>
      <c r="AF1694" s="63" t="s">
        <v>23</v>
      </c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 t="s">
        <v>23</v>
      </c>
      <c r="AR1694" s="14"/>
      <c r="AS1694" s="18">
        <v>0</v>
      </c>
      <c r="AT1694" s="16"/>
      <c r="AU1694" s="18">
        <f t="shared" si="567"/>
        <v>0</v>
      </c>
      <c r="AV1694" s="15" t="s">
        <v>23</v>
      </c>
      <c r="AX1694" s="14"/>
      <c r="AY1694" s="18">
        <v>0</v>
      </c>
      <c r="AZ1694" s="16"/>
      <c r="BA1694" s="18">
        <f t="shared" si="568"/>
        <v>0</v>
      </c>
      <c r="BB1694" s="15" t="s">
        <v>23</v>
      </c>
      <c r="BD1694" s="14"/>
      <c r="BE1694" s="18">
        <v>0</v>
      </c>
      <c r="BF1694" s="16"/>
      <c r="BG1694" s="18">
        <f t="shared" si="569"/>
        <v>0</v>
      </c>
      <c r="BH1694" s="15" t="s">
        <v>23</v>
      </c>
      <c r="BJ1694" s="86"/>
      <c r="BK1694" s="86"/>
      <c r="BL1694" s="24"/>
      <c r="BM1694" s="24"/>
      <c r="BN1694" s="24"/>
      <c r="BO1694" s="24"/>
      <c r="BP1694" s="24"/>
      <c r="BQ1694" s="126"/>
    </row>
    <row r="1695" spans="1:69" ht="16.8" customHeight="1" x14ac:dyDescent="0.35">
      <c r="A1695" s="15"/>
      <c r="B1695" s="15" t="s">
        <v>23</v>
      </c>
      <c r="C1695" s="15" t="s">
        <v>456</v>
      </c>
      <c r="D1695" s="16"/>
      <c r="E1695" s="16"/>
      <c r="F1695" s="16">
        <v>0</v>
      </c>
      <c r="G1695" s="16"/>
      <c r="H1695" s="16">
        <v>0</v>
      </c>
      <c r="I1695" s="4"/>
      <c r="J1695" s="14" t="s">
        <v>23</v>
      </c>
      <c r="K1695" s="16" t="s">
        <v>431</v>
      </c>
      <c r="L1695" s="16">
        <v>236.02</v>
      </c>
      <c r="M1695" s="16" t="s">
        <v>457</v>
      </c>
      <c r="N1695" s="16">
        <v>100</v>
      </c>
      <c r="O1695" s="16"/>
      <c r="P1695" s="18" t="s">
        <v>23</v>
      </c>
      <c r="Q1695" s="14"/>
      <c r="R1695" s="18">
        <v>0</v>
      </c>
      <c r="S1695" s="16">
        <v>0</v>
      </c>
      <c r="T1695" s="18">
        <f t="shared" si="564"/>
        <v>71896.08</v>
      </c>
      <c r="U1695" s="15" t="s">
        <v>23</v>
      </c>
      <c r="W1695" s="14"/>
      <c r="X1695" s="18">
        <f>F1695</f>
        <v>0</v>
      </c>
      <c r="Y1695" s="16"/>
      <c r="Z1695" s="18">
        <f t="shared" si="565"/>
        <v>147242.08000000002</v>
      </c>
      <c r="AA1695" s="15" t="s">
        <v>23</v>
      </c>
      <c r="AB1695" s="24"/>
      <c r="AC1695" s="15" t="s">
        <v>23</v>
      </c>
      <c r="AD1695" s="25"/>
      <c r="AE1695" s="62" t="s">
        <v>23</v>
      </c>
      <c r="AF1695" s="63" t="s">
        <v>23</v>
      </c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 t="s">
        <v>23</v>
      </c>
      <c r="AR1695" s="14"/>
      <c r="AS1695" s="18">
        <v>0</v>
      </c>
      <c r="AT1695" s="16"/>
      <c r="AU1695" s="18">
        <f t="shared" si="567"/>
        <v>0</v>
      </c>
      <c r="AV1695" s="15" t="s">
        <v>23</v>
      </c>
      <c r="AX1695" s="14"/>
      <c r="AY1695" s="18">
        <v>0</v>
      </c>
      <c r="AZ1695" s="16"/>
      <c r="BA1695" s="18">
        <f t="shared" si="568"/>
        <v>0</v>
      </c>
      <c r="BB1695" s="15" t="s">
        <v>23</v>
      </c>
      <c r="BD1695" s="14"/>
      <c r="BE1695" s="18">
        <v>0</v>
      </c>
      <c r="BF1695" s="16"/>
      <c r="BG1695" s="18">
        <f t="shared" si="569"/>
        <v>0</v>
      </c>
      <c r="BH1695" s="15" t="s">
        <v>23</v>
      </c>
      <c r="BJ1695" s="86"/>
      <c r="BK1695" s="86"/>
      <c r="BL1695" s="24"/>
      <c r="BM1695" s="24"/>
      <c r="BN1695" s="24"/>
      <c r="BO1695" s="24"/>
      <c r="BP1695" s="24"/>
      <c r="BQ1695" s="126"/>
    </row>
    <row r="1696" spans="1:69" ht="16.8" customHeight="1" x14ac:dyDescent="0.35">
      <c r="A1696" s="15" t="s">
        <v>23</v>
      </c>
      <c r="B1696" s="15" t="s">
        <v>23</v>
      </c>
      <c r="C1696" s="15" t="s">
        <v>458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434</v>
      </c>
      <c r="L1696" s="67">
        <v>0.02</v>
      </c>
      <c r="M1696" s="44" t="s">
        <v>459</v>
      </c>
      <c r="N1696" s="16">
        <v>319</v>
      </c>
      <c r="O1696" s="16"/>
      <c r="P1696" s="18" t="s">
        <v>23</v>
      </c>
      <c r="Q1696" s="14"/>
      <c r="R1696" s="18">
        <v>0</v>
      </c>
      <c r="S1696" s="16">
        <v>0</v>
      </c>
      <c r="T1696" s="18">
        <f t="shared" si="564"/>
        <v>71896.08</v>
      </c>
      <c r="U1696" s="15" t="s">
        <v>23</v>
      </c>
      <c r="W1696" s="14"/>
      <c r="X1696" s="18">
        <f>F1696</f>
        <v>0</v>
      </c>
      <c r="Y1696" s="16"/>
      <c r="Z1696" s="18">
        <f t="shared" si="565"/>
        <v>147242.08000000002</v>
      </c>
      <c r="AA1696" s="15" t="s">
        <v>23</v>
      </c>
      <c r="AB1696" s="24"/>
      <c r="AC1696" s="15" t="s">
        <v>23</v>
      </c>
      <c r="AD1696" s="25"/>
      <c r="AE1696" s="62" t="s">
        <v>23</v>
      </c>
      <c r="AF1696" s="63" t="s">
        <v>23</v>
      </c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 t="s">
        <v>23</v>
      </c>
      <c r="AR1696" s="14"/>
      <c r="AS1696" s="18">
        <v>0</v>
      </c>
      <c r="AT1696" s="16"/>
      <c r="AU1696" s="18">
        <f t="shared" si="567"/>
        <v>0</v>
      </c>
      <c r="AV1696" s="15" t="s">
        <v>23</v>
      </c>
      <c r="AX1696" s="14"/>
      <c r="AY1696" s="18">
        <v>0</v>
      </c>
      <c r="AZ1696" s="16"/>
      <c r="BA1696" s="18">
        <f t="shared" si="568"/>
        <v>0</v>
      </c>
      <c r="BB1696" s="15" t="s">
        <v>23</v>
      </c>
      <c r="BD1696" s="14"/>
      <c r="BE1696" s="18">
        <v>0</v>
      </c>
      <c r="BF1696" s="16"/>
      <c r="BG1696" s="18">
        <f t="shared" si="569"/>
        <v>0</v>
      </c>
      <c r="BH1696" s="15" t="s">
        <v>23</v>
      </c>
      <c r="BJ1696" s="86"/>
      <c r="BK1696" s="86"/>
      <c r="BL1696" s="24"/>
      <c r="BM1696" s="24"/>
      <c r="BN1696" s="24"/>
      <c r="BO1696" s="24"/>
      <c r="BP1696" s="24"/>
      <c r="BQ1696" s="126"/>
    </row>
    <row r="1697" spans="1:69" ht="16.8" customHeight="1" x14ac:dyDescent="0.35">
      <c r="A1697" s="15"/>
      <c r="B1697" s="15" t="s">
        <v>23</v>
      </c>
      <c r="C1697" s="15" t="s">
        <v>460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69</v>
      </c>
      <c r="L1697" s="51">
        <f>AI1706</f>
        <v>0</v>
      </c>
      <c r="M1697" s="16" t="s">
        <v>23</v>
      </c>
      <c r="N1697" s="16">
        <v>0</v>
      </c>
      <c r="O1697" s="16"/>
      <c r="P1697" s="18" t="s">
        <v>23</v>
      </c>
      <c r="Q1697" s="14"/>
      <c r="R1697" s="18">
        <v>0</v>
      </c>
      <c r="S1697" s="16">
        <v>0</v>
      </c>
      <c r="T1697" s="18">
        <f t="shared" si="564"/>
        <v>71896.08</v>
      </c>
      <c r="U1697" s="15" t="s">
        <v>23</v>
      </c>
      <c r="W1697" s="14"/>
      <c r="X1697" s="18">
        <f>F1697</f>
        <v>0</v>
      </c>
      <c r="Y1697" s="16">
        <v>0</v>
      </c>
      <c r="Z1697" s="18">
        <f t="shared" si="565"/>
        <v>147242.08000000002</v>
      </c>
      <c r="AA1697" s="15" t="str">
        <f>C1697</f>
        <v xml:space="preserve">   "  VARI SOSP.  0,5+0,5+2,05+1</v>
      </c>
      <c r="AB1697" s="24"/>
      <c r="AC1697" s="15" t="s">
        <v>23</v>
      </c>
      <c r="AD1697" s="25"/>
      <c r="AE1697" s="62" t="s">
        <v>23</v>
      </c>
      <c r="AF1697" s="63" t="s">
        <v>23</v>
      </c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 t="s">
        <v>23</v>
      </c>
      <c r="AR1697" s="14"/>
      <c r="AS1697" s="18">
        <v>0</v>
      </c>
      <c r="AT1697" s="16"/>
      <c r="AU1697" s="18">
        <f t="shared" si="567"/>
        <v>0</v>
      </c>
      <c r="AV1697" s="15" t="s">
        <v>23</v>
      </c>
      <c r="AX1697" s="14"/>
      <c r="AY1697" s="18">
        <v>0</v>
      </c>
      <c r="AZ1697" s="16"/>
      <c r="BA1697" s="18">
        <f t="shared" si="568"/>
        <v>0</v>
      </c>
      <c r="BB1697" s="15" t="s">
        <v>23</v>
      </c>
      <c r="BD1697" s="14"/>
      <c r="BE1697" s="18">
        <v>0</v>
      </c>
      <c r="BF1697" s="16"/>
      <c r="BG1697" s="18">
        <f t="shared" si="569"/>
        <v>0</v>
      </c>
      <c r="BH1697" s="15" t="s">
        <v>23</v>
      </c>
      <c r="BJ1697" s="86"/>
      <c r="BK1697" s="86"/>
      <c r="BL1697" s="24"/>
      <c r="BM1697" s="24"/>
      <c r="BN1697" s="24"/>
      <c r="BO1697" s="24"/>
      <c r="BP1697" s="24"/>
      <c r="BQ1697" s="126"/>
    </row>
    <row r="1698" spans="1:69" ht="16.8" customHeight="1" x14ac:dyDescent="0.35">
      <c r="A1698" s="15"/>
      <c r="B1698" s="15"/>
      <c r="C1698" s="68" t="s">
        <v>115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119</v>
      </c>
      <c r="L1698" s="16">
        <f>SUM(L1685:L1697)</f>
        <v>3372.0099999999998</v>
      </c>
      <c r="M1698" s="16" t="s">
        <v>23</v>
      </c>
      <c r="N1698" s="16">
        <v>0</v>
      </c>
      <c r="O1698" s="16" t="s">
        <v>23</v>
      </c>
      <c r="P1698" s="18" t="s">
        <v>23</v>
      </c>
      <c r="Q1698" s="14"/>
      <c r="R1698" s="18">
        <v>0</v>
      </c>
      <c r="S1698" s="16"/>
      <c r="T1698" s="18">
        <f t="shared" si="564"/>
        <v>71896.08</v>
      </c>
      <c r="U1698" s="15" t="s">
        <v>23</v>
      </c>
      <c r="W1698" s="14"/>
      <c r="X1698" s="18">
        <v>0</v>
      </c>
      <c r="Y1698" s="16"/>
      <c r="Z1698" s="18">
        <f t="shared" si="565"/>
        <v>147242.08000000002</v>
      </c>
      <c r="AA1698" s="15" t="str">
        <f>C1698</f>
        <v>VERSAMENTO</v>
      </c>
      <c r="AB1698" s="24"/>
      <c r="AC1698" s="15" t="s">
        <v>23</v>
      </c>
      <c r="AD1698" s="25"/>
      <c r="AE1698" s="62" t="s">
        <v>23</v>
      </c>
      <c r="AF1698" s="63" t="s">
        <v>23</v>
      </c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 t="s">
        <v>23</v>
      </c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 t="s">
        <v>23</v>
      </c>
      <c r="BD1698" s="14"/>
      <c r="BE1698" s="18">
        <v>0</v>
      </c>
      <c r="BF1698" s="16"/>
      <c r="BG1698" s="18">
        <f t="shared" si="569"/>
        <v>0</v>
      </c>
      <c r="BH1698" s="15" t="s">
        <v>23</v>
      </c>
      <c r="BJ1698" s="86"/>
      <c r="BK1698" s="86"/>
      <c r="BL1698" s="24"/>
      <c r="BM1698" s="24"/>
      <c r="BN1698" s="24"/>
      <c r="BO1698" s="24"/>
      <c r="BP1698" s="24"/>
      <c r="BQ1698" s="126"/>
    </row>
    <row r="1699" spans="1:69" ht="16.8" customHeight="1" x14ac:dyDescent="0.35">
      <c r="A1699" s="15"/>
      <c r="B1699" s="15"/>
      <c r="C1699" s="15" t="s">
        <v>178</v>
      </c>
      <c r="D1699" s="16"/>
      <c r="E1699" s="16"/>
      <c r="F1699" s="16">
        <f>'BONIFICI GENERALI '!B1350+'BONIFICI CATTOLICA'!B1298+'BONIFICI TUTELA'!B830</f>
        <v>5421.3</v>
      </c>
      <c r="G1699" s="85">
        <f>F1689</f>
        <v>0</v>
      </c>
      <c r="H1699" s="16"/>
      <c r="I1699" s="4"/>
      <c r="J1699" s="14"/>
      <c r="K1699" s="17" t="s">
        <v>94</v>
      </c>
      <c r="L1699" s="16">
        <f>SUM(N1686:N1699)</f>
        <v>14285.2</v>
      </c>
      <c r="M1699" s="44" t="s">
        <v>23</v>
      </c>
      <c r="N1699" s="16">
        <v>0</v>
      </c>
      <c r="O1699" s="16"/>
      <c r="P1699" s="18" t="s">
        <v>23</v>
      </c>
      <c r="Q1699" s="14"/>
      <c r="R1699" s="18">
        <v>0</v>
      </c>
      <c r="S1699" s="16"/>
      <c r="T1699" s="18">
        <f t="shared" si="564"/>
        <v>71896.08</v>
      </c>
      <c r="U1699" s="15" t="s">
        <v>23</v>
      </c>
      <c r="W1699" s="14"/>
      <c r="X1699" s="18">
        <f>F1699</f>
        <v>5421.3</v>
      </c>
      <c r="Y1699" s="16">
        <v>0</v>
      </c>
      <c r="Z1699" s="18">
        <f t="shared" si="565"/>
        <v>152663.38</v>
      </c>
      <c r="AA1699" s="15" t="str">
        <f>C1699</f>
        <v>BONIFICI</v>
      </c>
      <c r="AB1699" s="24"/>
      <c r="AC1699" s="15" t="s">
        <v>23</v>
      </c>
      <c r="AD1699" s="25"/>
      <c r="AE1699" s="62" t="s">
        <v>23</v>
      </c>
      <c r="AF1699" s="63" t="s">
        <v>23</v>
      </c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 t="s">
        <v>23</v>
      </c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 t="s">
        <v>23</v>
      </c>
      <c r="BD1699" s="14"/>
      <c r="BE1699" s="18">
        <v>0</v>
      </c>
      <c r="BF1699" s="16"/>
      <c r="BG1699" s="18">
        <f t="shared" si="569"/>
        <v>0</v>
      </c>
      <c r="BH1699" s="15" t="s">
        <v>23</v>
      </c>
      <c r="BJ1699" s="86"/>
      <c r="BK1699" s="86"/>
      <c r="BL1699" s="24"/>
      <c r="BM1699" s="24"/>
      <c r="BN1699" s="24"/>
      <c r="BO1699" s="24"/>
      <c r="BP1699" s="24"/>
      <c r="BQ1699" s="126"/>
    </row>
    <row r="1700" spans="1:69" ht="16.8" customHeight="1" x14ac:dyDescent="0.35">
      <c r="A1700" s="15"/>
      <c r="B1700" s="15"/>
      <c r="C1700" s="47" t="s">
        <v>120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 t="s">
        <v>23</v>
      </c>
      <c r="N1700" s="3" t="s">
        <v>23</v>
      </c>
      <c r="O1700" s="16"/>
      <c r="P1700" s="18" t="s">
        <v>23</v>
      </c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152663.38</v>
      </c>
      <c r="AA1700" s="15" t="str">
        <f>C1700</f>
        <v>PREL .PROVVIGIONI MATURATE</v>
      </c>
      <c r="AB1700" s="24"/>
      <c r="AC1700" s="15" t="s">
        <v>166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 t="s">
        <v>23</v>
      </c>
      <c r="AR1700" s="14"/>
      <c r="AS1700" s="18"/>
      <c r="AT1700" s="25">
        <v>0</v>
      </c>
      <c r="AU1700" s="18">
        <f t="shared" si="567"/>
        <v>0</v>
      </c>
      <c r="AV1700" s="15" t="s">
        <v>23</v>
      </c>
      <c r="AX1700" s="14"/>
      <c r="AY1700" s="18"/>
      <c r="AZ1700" s="25">
        <v>0</v>
      </c>
      <c r="BA1700" s="18">
        <f t="shared" si="568"/>
        <v>0</v>
      </c>
      <c r="BB1700" s="15" t="s">
        <v>23</v>
      </c>
      <c r="BD1700" s="14"/>
      <c r="BE1700" s="18"/>
      <c r="BF1700" s="25">
        <v>0</v>
      </c>
      <c r="BG1700" s="18">
        <f t="shared" si="569"/>
        <v>0</v>
      </c>
      <c r="BH1700" s="15" t="s">
        <v>23</v>
      </c>
      <c r="BJ1700" s="86"/>
      <c r="BK1700" s="86"/>
      <c r="BL1700" s="24"/>
      <c r="BM1700" s="24"/>
      <c r="BN1700" s="24"/>
      <c r="BO1700" s="24"/>
      <c r="BP1700" s="24"/>
      <c r="BQ1700" s="126"/>
    </row>
    <row r="1701" spans="1:69" ht="16.8" customHeight="1" x14ac:dyDescent="0.35">
      <c r="A1701" s="15"/>
      <c r="B1701" s="15"/>
      <c r="C1701" s="15" t="s">
        <v>121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 t="s">
        <v>23</v>
      </c>
      <c r="N1701" s="16" t="s">
        <v>23</v>
      </c>
      <c r="O1701" s="16"/>
      <c r="P1701" s="18" t="s">
        <v>23</v>
      </c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152663.38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6"/>
    </row>
    <row r="1702" spans="1:69" ht="16.8" customHeight="1" x14ac:dyDescent="0.35">
      <c r="A1702" s="15" t="s">
        <v>23</v>
      </c>
      <c r="B1702" s="15"/>
      <c r="C1702" s="15" t="s">
        <v>122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152663.38</v>
      </c>
      <c r="AA1702" s="15" t="s">
        <v>23</v>
      </c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 t="s">
        <v>23</v>
      </c>
      <c r="AR1702" s="14"/>
      <c r="AS1702" s="18"/>
      <c r="AT1702" s="16">
        <v>0</v>
      </c>
      <c r="AU1702" s="18">
        <f t="shared" si="567"/>
        <v>0</v>
      </c>
      <c r="AV1702" s="15" t="s">
        <v>23</v>
      </c>
      <c r="AX1702" s="14"/>
      <c r="AY1702" s="18"/>
      <c r="AZ1702" s="16">
        <v>0</v>
      </c>
      <c r="BA1702" s="18">
        <f t="shared" si="568"/>
        <v>0</v>
      </c>
      <c r="BB1702" s="15" t="s">
        <v>23</v>
      </c>
      <c r="BD1702" s="14"/>
      <c r="BE1702" s="18"/>
      <c r="BF1702" s="16">
        <v>0</v>
      </c>
      <c r="BG1702" s="18">
        <f t="shared" si="569"/>
        <v>0</v>
      </c>
      <c r="BH1702" s="15" t="s">
        <v>23</v>
      </c>
      <c r="BJ1702" s="86"/>
      <c r="BK1702" s="86"/>
      <c r="BL1702" s="24"/>
      <c r="BM1702" s="24"/>
      <c r="BN1702" s="24"/>
      <c r="BO1702" s="24"/>
      <c r="BP1702" s="24"/>
      <c r="BQ1702" s="126"/>
    </row>
    <row r="1703" spans="1:69" ht="16.8" customHeight="1" x14ac:dyDescent="0.35">
      <c r="A1703" s="15"/>
      <c r="B1703" s="15"/>
      <c r="C1703" s="15" t="s">
        <v>23</v>
      </c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123</v>
      </c>
      <c r="L1703" s="3">
        <f>SUM(L1683:L1697)+N1682+L1699+L1700</f>
        <v>250697.91</v>
      </c>
      <c r="M1703" s="3">
        <f>SUM(O1652:O1671)+N1681</f>
        <v>89245.759999999995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 t="s">
        <v>23</v>
      </c>
      <c r="W1703" s="14"/>
      <c r="X1703" s="18">
        <v>0</v>
      </c>
      <c r="Y1703" s="16">
        <v>0</v>
      </c>
      <c r="Z1703" s="18">
        <f t="shared" si="565"/>
        <v>152663.38</v>
      </c>
      <c r="AA1703" s="15" t="s">
        <v>23</v>
      </c>
      <c r="AB1703" s="24"/>
      <c r="AC1703" s="15" t="str">
        <f>C1703</f>
        <v/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119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 t="s">
        <v>23</v>
      </c>
      <c r="AR1703" s="14"/>
      <c r="AS1703" s="18"/>
      <c r="AT1703" s="16">
        <v>0</v>
      </c>
      <c r="AU1703" s="18">
        <f t="shared" si="567"/>
        <v>0</v>
      </c>
      <c r="AV1703" s="16" t="s">
        <v>23</v>
      </c>
      <c r="AX1703" s="14"/>
      <c r="AY1703" s="18"/>
      <c r="AZ1703" s="16">
        <v>0</v>
      </c>
      <c r="BA1703" s="18">
        <f t="shared" si="568"/>
        <v>0</v>
      </c>
      <c r="BB1703" s="15" t="s">
        <v>23</v>
      </c>
      <c r="BD1703" s="14"/>
      <c r="BE1703" s="18"/>
      <c r="BF1703" s="16">
        <v>0</v>
      </c>
      <c r="BG1703" s="18">
        <f t="shared" si="569"/>
        <v>0</v>
      </c>
      <c r="BH1703" s="15" t="s">
        <v>23</v>
      </c>
      <c r="BJ1703" s="86"/>
      <c r="BK1703" s="86"/>
      <c r="BL1703" s="24"/>
      <c r="BM1703" s="24"/>
      <c r="BN1703" s="24"/>
      <c r="BO1703" s="24"/>
      <c r="BP1703" s="24"/>
      <c r="BQ1703" s="126"/>
    </row>
    <row r="1704" spans="1:69" ht="16.8" customHeight="1" x14ac:dyDescent="0.35">
      <c r="A1704" s="15"/>
      <c r="B1704" s="15"/>
      <c r="C1704" s="64" t="s">
        <v>461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 t="s">
        <v>23</v>
      </c>
      <c r="K1704" s="6" t="s">
        <v>124</v>
      </c>
      <c r="L1704" s="3">
        <f>L1703-M1703</f>
        <v>161452.15000000002</v>
      </c>
      <c r="M1704" s="16"/>
      <c r="N1704" s="16"/>
      <c r="O1704" s="16" t="s">
        <v>23</v>
      </c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152588.88</v>
      </c>
      <c r="AA1704" s="15" t="str">
        <f>C1704</f>
        <v>RIMBORSO MAGRO MIRCO  2/2</v>
      </c>
      <c r="AB1704" s="24"/>
      <c r="AC1704" s="71" t="s">
        <v>199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125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 t="s">
        <v>23</v>
      </c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6"/>
    </row>
    <row r="1705" spans="1:69" ht="16.8" customHeight="1" x14ac:dyDescent="0.35">
      <c r="A1705" s="15"/>
      <c r="B1705" s="15"/>
      <c r="C1705" s="64" t="s">
        <v>152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36</v>
      </c>
      <c r="L1705" s="55">
        <f>D1706+E1706+A1706+B1706+B1653</f>
        <v>161452.15</v>
      </c>
      <c r="M1705" s="16"/>
      <c r="N1705" s="16"/>
      <c r="O1705" s="56" t="s">
        <v>23</v>
      </c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152588.88</v>
      </c>
      <c r="AA1705" s="15" t="s">
        <v>23</v>
      </c>
      <c r="AB1705" s="24"/>
      <c r="AC1705" s="71" t="s">
        <v>170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6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127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128</v>
      </c>
      <c r="L1706" s="3">
        <f>L1704-L1705</f>
        <v>0</v>
      </c>
      <c r="M1706" s="27" t="s">
        <v>171</v>
      </c>
      <c r="N1706" s="27">
        <f>O1706-L1705</f>
        <v>7683.4400000000314</v>
      </c>
      <c r="O1706" s="44">
        <f>Z1706+AU1706+N1682+SUM(L1685:L1696)+SUM(N1686:N1696)+L1700-D1652-D1655-D1651+E1653</f>
        <v>169135.59000000003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152588.88</v>
      </c>
      <c r="AA1706" s="57"/>
      <c r="AB1706" s="60"/>
      <c r="AC1706" s="60" t="s">
        <v>129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172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200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/>
      <c r="B1709" s="2" t="s">
        <v>23</v>
      </c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4" t="s">
        <v>25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V1709" s="7" t="s">
        <v>23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130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173</v>
      </c>
      <c r="BK1709" s="21" t="s">
        <v>0</v>
      </c>
      <c r="BL1709" s="8" t="s">
        <v>35</v>
      </c>
      <c r="BM1709" s="8" t="s">
        <v>0</v>
      </c>
      <c r="BN1709" s="8" t="s">
        <v>41</v>
      </c>
      <c r="BO1709" s="8" t="s">
        <v>174</v>
      </c>
      <c r="BP1709" s="8" t="s">
        <v>0</v>
      </c>
      <c r="BQ1709" s="9" t="s">
        <v>175</v>
      </c>
    </row>
    <row r="1710" spans="1:69" ht="16.8" customHeight="1" x14ac:dyDescent="0.35">
      <c r="A1710" s="14">
        <v>45330</v>
      </c>
      <c r="B1710" s="15" t="s">
        <v>176</v>
      </c>
      <c r="C1710" s="15" t="s">
        <v>177</v>
      </c>
      <c r="D1710" s="16">
        <v>105</v>
      </c>
      <c r="E1710" s="16">
        <v>80</v>
      </c>
      <c r="F1710" s="16"/>
      <c r="G1710" s="16"/>
      <c r="H1710" s="105"/>
      <c r="I1710" s="4"/>
      <c r="J1710" s="14">
        <f>A1710</f>
        <v>45330</v>
      </c>
      <c r="K1710" s="17" t="s">
        <v>25</v>
      </c>
      <c r="L1710" s="16">
        <f>D1713+D1716+D1714+D1717</f>
        <v>1928.98</v>
      </c>
      <c r="M1710" s="16"/>
      <c r="N1710" s="82">
        <f>L1710+L1711-M1711</f>
        <v>1928.98</v>
      </c>
      <c r="O1710" s="80" t="e">
        <f>D1713+D1716+D1714-E1714-E1713+O1649</f>
        <v>#VALUE!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152588.88</v>
      </c>
      <c r="AA1710" s="15"/>
      <c r="AB1710" s="19">
        <f>A1710</f>
        <v>45330</v>
      </c>
      <c r="AC1710" s="12" t="s">
        <v>26</v>
      </c>
      <c r="AD1710" s="11">
        <f>N1710</f>
        <v>1928.98</v>
      </c>
      <c r="AE1710" s="11"/>
      <c r="AF1710" s="20"/>
      <c r="AG1710" s="20"/>
      <c r="AH1710" s="21" t="s">
        <v>27</v>
      </c>
      <c r="AI1710" s="22" t="s">
        <v>28</v>
      </c>
      <c r="AJ1710" s="23" t="s">
        <v>29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178</v>
      </c>
      <c r="BM1710" s="88">
        <f>BK1710</f>
        <v>45330</v>
      </c>
      <c r="BN1710" s="24" t="s">
        <v>178</v>
      </c>
      <c r="BO1710" s="24"/>
      <c r="BP1710" s="88">
        <f>BK1710</f>
        <v>45330</v>
      </c>
      <c r="BQ1710" s="126"/>
    </row>
    <row r="1711" spans="1:69" ht="16.8" customHeight="1" x14ac:dyDescent="0.35">
      <c r="A1711" s="15"/>
      <c r="B1711" s="15"/>
      <c r="C1711" s="15" t="s">
        <v>179</v>
      </c>
      <c r="D1711" s="16">
        <v>0</v>
      </c>
      <c r="E1711" s="16"/>
      <c r="F1711" s="16"/>
      <c r="G1711" s="16"/>
      <c r="H1711" s="105" t="s">
        <v>35</v>
      </c>
      <c r="I1711" s="4"/>
      <c r="J1711" s="14"/>
      <c r="K1711" s="17" t="s">
        <v>31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152588.88</v>
      </c>
      <c r="AA1711" s="15"/>
      <c r="AB1711" s="24"/>
      <c r="AC1711" s="24" t="s">
        <v>32</v>
      </c>
      <c r="AD1711" s="25"/>
      <c r="AE1711" s="25"/>
      <c r="AF1711" s="25"/>
      <c r="AG1711" s="25"/>
      <c r="AH1711" s="12" t="s">
        <v>33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 t="s">
        <v>23</v>
      </c>
      <c r="BL1711" s="24">
        <v>0</v>
      </c>
      <c r="BM1711" s="91" t="s">
        <v>23</v>
      </c>
      <c r="BN1711" s="24">
        <v>0</v>
      </c>
      <c r="BO1711" s="24">
        <v>0</v>
      </c>
      <c r="BP1711" s="91" t="s">
        <v>23</v>
      </c>
      <c r="BQ1711" s="126"/>
    </row>
    <row r="1712" spans="1:69" ht="16.8" customHeight="1" x14ac:dyDescent="0.35">
      <c r="A1712" s="15"/>
      <c r="B1712" s="15"/>
      <c r="C1712" s="15" t="s">
        <v>180</v>
      </c>
      <c r="D1712" s="16">
        <v>11344.5</v>
      </c>
      <c r="E1712" s="16">
        <v>643</v>
      </c>
      <c r="F1712" s="16" t="s">
        <v>23</v>
      </c>
      <c r="G1712" s="16"/>
      <c r="H1712" s="105">
        <f>D1713+H1651</f>
        <v>2648.9199999999996</v>
      </c>
      <c r="I1712" s="4"/>
      <c r="J1712" s="14"/>
      <c r="K1712" s="17" t="s">
        <v>36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152588.88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 t="s">
        <v>23</v>
      </c>
      <c r="BL1712" s="24">
        <v>0</v>
      </c>
      <c r="BM1712" s="91" t="s">
        <v>23</v>
      </c>
      <c r="BN1712" s="24">
        <v>0</v>
      </c>
      <c r="BO1712" s="24">
        <v>0</v>
      </c>
      <c r="BP1712" s="91" t="s">
        <v>23</v>
      </c>
      <c r="BQ1712" s="126"/>
    </row>
    <row r="1713" spans="1:69" ht="16.8" customHeight="1" x14ac:dyDescent="0.35">
      <c r="A1713" s="15" t="s">
        <v>126</v>
      </c>
      <c r="B1713" s="16">
        <v>-3322.27</v>
      </c>
      <c r="C1713" s="15" t="s">
        <v>181</v>
      </c>
      <c r="D1713" s="16">
        <v>7.14</v>
      </c>
      <c r="E1713" s="16"/>
      <c r="F1713" s="16"/>
      <c r="G1713" s="16"/>
      <c r="H1713" s="105" t="s">
        <v>41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152588.88</v>
      </c>
      <c r="AA1713" s="15"/>
      <c r="AB1713" s="24"/>
      <c r="AC1713" s="24"/>
      <c r="AD1713" s="25"/>
      <c r="AE1713" s="25"/>
      <c r="AF1713" s="25"/>
      <c r="AG1713" s="25"/>
      <c r="AH1713" s="17" t="s">
        <v>23</v>
      </c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 t="s">
        <v>23</v>
      </c>
      <c r="BL1713" s="24">
        <v>0</v>
      </c>
      <c r="BM1713" s="91" t="s">
        <v>23</v>
      </c>
      <c r="BN1713" s="24">
        <v>0</v>
      </c>
      <c r="BO1713" s="24">
        <v>0</v>
      </c>
      <c r="BP1713" s="91" t="s">
        <v>23</v>
      </c>
      <c r="BQ1713" s="126"/>
    </row>
    <row r="1714" spans="1:69" ht="16.8" customHeight="1" x14ac:dyDescent="0.35">
      <c r="A1714" s="15" t="s">
        <v>176</v>
      </c>
      <c r="B1714" s="16">
        <f>B1713+B1653</f>
        <v>457.09999999999991</v>
      </c>
      <c r="C1714" s="15" t="s">
        <v>182</v>
      </c>
      <c r="D1714" s="16">
        <v>1670.52</v>
      </c>
      <c r="E1714" s="16">
        <v>0</v>
      </c>
      <c r="F1714" s="16"/>
      <c r="G1714" s="16"/>
      <c r="H1714" s="105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152588.88</v>
      </c>
      <c r="AA1714" s="15"/>
      <c r="AB1714" s="24"/>
      <c r="AC1714" s="17" t="s">
        <v>23</v>
      </c>
      <c r="AD1714" s="25"/>
      <c r="AE1714" s="25" t="s">
        <v>23</v>
      </c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 t="s">
        <v>23</v>
      </c>
      <c r="BL1714" s="24">
        <v>0</v>
      </c>
      <c r="BM1714" s="91" t="s">
        <v>23</v>
      </c>
      <c r="BN1714" s="24">
        <v>0</v>
      </c>
      <c r="BO1714" s="24"/>
      <c r="BP1714" s="24"/>
      <c r="BQ1714" s="126"/>
    </row>
    <row r="1715" spans="1:69" ht="16.8" customHeight="1" x14ac:dyDescent="0.35">
      <c r="A1715" s="15"/>
      <c r="B1715" s="15"/>
      <c r="C1715" s="15" t="s">
        <v>183</v>
      </c>
      <c r="D1715" s="16">
        <v>1011</v>
      </c>
      <c r="E1715" s="16">
        <v>0</v>
      </c>
      <c r="F1715" s="16"/>
      <c r="G1715" s="16"/>
      <c r="H1715" s="105" t="s">
        <v>45</v>
      </c>
      <c r="I1715" s="77" t="s">
        <v>184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152588.88</v>
      </c>
      <c r="AA1715" s="15"/>
      <c r="AB1715" s="24"/>
      <c r="AC1715" s="17" t="s">
        <v>23</v>
      </c>
      <c r="AD1715" s="25"/>
      <c r="AE1715" s="25" t="s">
        <v>23</v>
      </c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 t="s">
        <v>23</v>
      </c>
      <c r="BL1715" s="24">
        <v>0</v>
      </c>
      <c r="BM1715" s="91" t="s">
        <v>23</v>
      </c>
      <c r="BN1715" s="24">
        <v>0</v>
      </c>
      <c r="BO1715" s="24"/>
      <c r="BP1715" s="24"/>
      <c r="BQ1715" s="126"/>
    </row>
    <row r="1716" spans="1:69" ht="16.8" customHeight="1" x14ac:dyDescent="0.35">
      <c r="A1716" s="15"/>
      <c r="B1716" s="15" t="s">
        <v>43</v>
      </c>
      <c r="C1716" s="15" t="s">
        <v>185</v>
      </c>
      <c r="D1716" s="16">
        <v>0</v>
      </c>
      <c r="E1716" s="16"/>
      <c r="F1716" s="16"/>
      <c r="G1716" s="16"/>
      <c r="H1716" s="105">
        <f>D1716+H1655</f>
        <v>0</v>
      </c>
      <c r="I1716" s="78">
        <f>D1713+D1714-E1714+D1716</f>
        <v>1677.66</v>
      </c>
      <c r="J1716" s="14"/>
      <c r="K1716" s="15" t="s">
        <v>46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152588.88</v>
      </c>
      <c r="AA1716" s="15"/>
      <c r="AB1716" s="24"/>
      <c r="AC1716" s="17" t="s">
        <v>23</v>
      </c>
      <c r="AD1716" s="25"/>
      <c r="AE1716" s="25" t="s">
        <v>23</v>
      </c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 t="s">
        <v>23</v>
      </c>
      <c r="BL1716" s="24">
        <v>0</v>
      </c>
      <c r="BM1716" s="91" t="s">
        <v>23</v>
      </c>
      <c r="BN1716" s="24">
        <v>0</v>
      </c>
      <c r="BO1716" s="24"/>
      <c r="BP1716" s="24"/>
      <c r="BQ1716" s="126"/>
    </row>
    <row r="1717" spans="1:69" ht="16.8" customHeight="1" x14ac:dyDescent="0.35">
      <c r="A1717" s="15"/>
      <c r="B1717" s="15"/>
      <c r="C1717" s="15" t="s">
        <v>186</v>
      </c>
      <c r="D1717" s="16">
        <v>251.32</v>
      </c>
      <c r="E1717" s="16"/>
      <c r="F1717" s="16"/>
      <c r="G1717" s="16">
        <v>0</v>
      </c>
      <c r="H1717" s="105" t="s">
        <v>50</v>
      </c>
      <c r="I1717" s="4"/>
      <c r="J1717" s="14"/>
      <c r="K1717" s="15" t="s">
        <v>48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152588.88</v>
      </c>
      <c r="AA1717" s="15" t="s">
        <v>23</v>
      </c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 t="s">
        <v>23</v>
      </c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 t="s">
        <v>23</v>
      </c>
      <c r="AR1717" s="14"/>
      <c r="AS1717" s="18"/>
      <c r="AT1717" s="16">
        <v>0</v>
      </c>
      <c r="AU1717" s="18">
        <f t="shared" si="573"/>
        <v>0</v>
      </c>
      <c r="AV1717" s="15" t="s">
        <v>23</v>
      </c>
      <c r="AX1717" s="14"/>
      <c r="AY1717" s="18"/>
      <c r="AZ1717" s="16">
        <v>0</v>
      </c>
      <c r="BA1717" s="18">
        <f t="shared" si="574"/>
        <v>0</v>
      </c>
      <c r="BB1717" s="15" t="s">
        <v>23</v>
      </c>
      <c r="BD1717" s="14"/>
      <c r="BE1717" s="18"/>
      <c r="BF1717" s="16">
        <v>0</v>
      </c>
      <c r="BG1717" s="18">
        <f t="shared" si="575"/>
        <v>0</v>
      </c>
      <c r="BH1717" s="15" t="s">
        <v>23</v>
      </c>
      <c r="BJ1717" s="86">
        <v>0</v>
      </c>
      <c r="BK1717" s="90" t="s">
        <v>23</v>
      </c>
      <c r="BL1717" s="24">
        <v>0</v>
      </c>
      <c r="BM1717" s="91" t="s">
        <v>23</v>
      </c>
      <c r="BN1717" s="24">
        <v>0</v>
      </c>
      <c r="BO1717" s="24"/>
      <c r="BP1717" s="24"/>
      <c r="BQ1717" s="126"/>
    </row>
    <row r="1718" spans="1:69" ht="16.8" customHeight="1" x14ac:dyDescent="0.35">
      <c r="A1718" s="15"/>
      <c r="B1718" s="15"/>
      <c r="C1718" s="15" t="s">
        <v>187</v>
      </c>
      <c r="D1718" s="16"/>
      <c r="E1718" s="16"/>
      <c r="F1718" s="16"/>
      <c r="G1718" s="16">
        <v>0</v>
      </c>
      <c r="H1718" s="105">
        <f>D1717+H1657</f>
        <v>1600.5999999999997</v>
      </c>
      <c r="I1718" s="4"/>
      <c r="J1718" s="14"/>
      <c r="K1718" s="15" t="s">
        <v>51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152588.88</v>
      </c>
      <c r="AA1718" s="15" t="s">
        <v>23</v>
      </c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 t="s">
        <v>23</v>
      </c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 t="s">
        <v>23</v>
      </c>
      <c r="AR1718" s="14"/>
      <c r="AS1718" s="18">
        <v>0</v>
      </c>
      <c r="AT1718" s="16">
        <v>0</v>
      </c>
      <c r="AU1718" s="18">
        <f t="shared" si="573"/>
        <v>0</v>
      </c>
      <c r="AV1718" s="15" t="s">
        <v>23</v>
      </c>
      <c r="AX1718" s="14"/>
      <c r="AY1718" s="18">
        <v>0</v>
      </c>
      <c r="AZ1718" s="16">
        <v>0</v>
      </c>
      <c r="BA1718" s="18">
        <f t="shared" si="574"/>
        <v>0</v>
      </c>
      <c r="BB1718" s="15" t="s">
        <v>23</v>
      </c>
      <c r="BD1718" s="14"/>
      <c r="BE1718" s="18">
        <v>0</v>
      </c>
      <c r="BF1718" s="16">
        <v>0</v>
      </c>
      <c r="BG1718" s="18">
        <f t="shared" si="575"/>
        <v>0</v>
      </c>
      <c r="BH1718" s="15" t="s">
        <v>23</v>
      </c>
      <c r="BJ1718" s="86">
        <v>0</v>
      </c>
      <c r="BK1718" s="90" t="s">
        <v>23</v>
      </c>
      <c r="BL1718" s="24">
        <v>0</v>
      </c>
      <c r="BM1718" s="91" t="s">
        <v>23</v>
      </c>
      <c r="BN1718" s="24">
        <v>0</v>
      </c>
      <c r="BO1718" s="24"/>
      <c r="BP1718" s="24"/>
      <c r="BQ1718" s="126"/>
    </row>
    <row r="1719" spans="1:69" ht="16.8" customHeight="1" x14ac:dyDescent="0.35">
      <c r="A1719" s="15"/>
      <c r="B1719" s="15"/>
      <c r="C1719" s="15" t="s">
        <v>188</v>
      </c>
      <c r="D1719" s="16"/>
      <c r="E1719" s="16"/>
      <c r="F1719" s="16"/>
      <c r="G1719" s="16">
        <v>0</v>
      </c>
      <c r="H1719" s="105" t="s">
        <v>23</v>
      </c>
      <c r="I1719" s="4"/>
      <c r="J1719" s="14"/>
      <c r="K1719" s="15" t="s">
        <v>53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152588.88</v>
      </c>
      <c r="AA1719" s="15" t="s">
        <v>23</v>
      </c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 t="s">
        <v>23</v>
      </c>
      <c r="AR1719" s="14"/>
      <c r="AS1719" s="18"/>
      <c r="AT1719" s="16">
        <v>0</v>
      </c>
      <c r="AU1719" s="18">
        <f t="shared" si="573"/>
        <v>0</v>
      </c>
      <c r="AV1719" s="15" t="s">
        <v>23</v>
      </c>
      <c r="AX1719" s="14"/>
      <c r="AY1719" s="18"/>
      <c r="AZ1719" s="16">
        <v>0</v>
      </c>
      <c r="BA1719" s="18">
        <f t="shared" si="574"/>
        <v>0</v>
      </c>
      <c r="BB1719" s="15" t="s">
        <v>23</v>
      </c>
      <c r="BD1719" s="14"/>
      <c r="BE1719" s="18"/>
      <c r="BF1719" s="16">
        <v>0</v>
      </c>
      <c r="BG1719" s="18">
        <f t="shared" si="575"/>
        <v>0</v>
      </c>
      <c r="BH1719" s="15" t="s">
        <v>23</v>
      </c>
      <c r="BJ1719" s="86">
        <v>0</v>
      </c>
      <c r="BK1719" s="90" t="s">
        <v>23</v>
      </c>
      <c r="BL1719" s="24">
        <v>0</v>
      </c>
      <c r="BM1719" s="24"/>
      <c r="BN1719" s="24"/>
      <c r="BO1719" s="24"/>
      <c r="BP1719" s="24"/>
      <c r="BQ1719" s="126"/>
    </row>
    <row r="1720" spans="1:69" ht="16.8" customHeight="1" x14ac:dyDescent="0.35">
      <c r="A1720" s="15"/>
      <c r="B1720" s="15"/>
      <c r="C1720" s="15" t="s">
        <v>189</v>
      </c>
      <c r="D1720" s="16"/>
      <c r="E1720" s="16"/>
      <c r="F1720" s="16"/>
      <c r="G1720" s="16">
        <v>0</v>
      </c>
      <c r="H1720" s="105" t="s">
        <v>23</v>
      </c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152588.88</v>
      </c>
      <c r="AA1720" s="15" t="s">
        <v>23</v>
      </c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 t="s">
        <v>23</v>
      </c>
      <c r="AR1720" s="14"/>
      <c r="AS1720" s="18"/>
      <c r="AT1720" s="16">
        <v>0</v>
      </c>
      <c r="AU1720" s="18">
        <f t="shared" si="573"/>
        <v>0</v>
      </c>
      <c r="AV1720" s="15" t="s">
        <v>23</v>
      </c>
      <c r="AX1720" s="14"/>
      <c r="AY1720" s="18"/>
      <c r="AZ1720" s="16">
        <v>0</v>
      </c>
      <c r="BA1720" s="18">
        <f t="shared" si="574"/>
        <v>0</v>
      </c>
      <c r="BB1720" s="15" t="s">
        <v>23</v>
      </c>
      <c r="BD1720" s="14"/>
      <c r="BE1720" s="18"/>
      <c r="BF1720" s="16">
        <v>0</v>
      </c>
      <c r="BG1720" s="18">
        <f t="shared" si="575"/>
        <v>0</v>
      </c>
      <c r="BH1720" s="15" t="s">
        <v>23</v>
      </c>
      <c r="BJ1720" s="86">
        <v>0</v>
      </c>
      <c r="BK1720" s="90" t="s">
        <v>23</v>
      </c>
      <c r="BL1720" s="24" t="s">
        <v>23</v>
      </c>
      <c r="BM1720" s="24"/>
      <c r="BN1720" s="24"/>
      <c r="BO1720" s="24"/>
      <c r="BP1720" s="24"/>
      <c r="BQ1720" s="126"/>
    </row>
    <row r="1721" spans="1:69" ht="16.8" customHeight="1" x14ac:dyDescent="0.35">
      <c r="A1721" s="15"/>
      <c r="B1721" s="15"/>
      <c r="C1721" s="15" t="s">
        <v>190</v>
      </c>
      <c r="D1721" s="16"/>
      <c r="E1721" s="16"/>
      <c r="F1721" s="16"/>
      <c r="G1721" s="16">
        <v>0</v>
      </c>
      <c r="H1721" s="16" t="s">
        <v>23</v>
      </c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152588.88</v>
      </c>
      <c r="AA1721" s="15" t="s">
        <v>23</v>
      </c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 t="s">
        <v>23</v>
      </c>
      <c r="AR1721" s="14"/>
      <c r="AS1721" s="18"/>
      <c r="AT1721" s="16">
        <v>0</v>
      </c>
      <c r="AU1721" s="18">
        <f t="shared" si="573"/>
        <v>0</v>
      </c>
      <c r="AV1721" s="15" t="s">
        <v>23</v>
      </c>
      <c r="AX1721" s="14"/>
      <c r="AY1721" s="18"/>
      <c r="AZ1721" s="16">
        <v>0</v>
      </c>
      <c r="BA1721" s="18">
        <f t="shared" si="574"/>
        <v>0</v>
      </c>
      <c r="BB1721" s="15" t="s">
        <v>23</v>
      </c>
      <c r="BD1721" s="14"/>
      <c r="BE1721" s="18"/>
      <c r="BF1721" s="16">
        <v>0</v>
      </c>
      <c r="BG1721" s="18">
        <f t="shared" si="575"/>
        <v>0</v>
      </c>
      <c r="BH1721" s="15" t="s">
        <v>23</v>
      </c>
      <c r="BJ1721" s="86">
        <v>0</v>
      </c>
      <c r="BK1721" s="90" t="s">
        <v>23</v>
      </c>
      <c r="BL1721" s="24"/>
      <c r="BM1721" s="24"/>
      <c r="BN1721" s="24"/>
      <c r="BO1721" s="24"/>
      <c r="BP1721" s="24"/>
      <c r="BQ1721" s="126"/>
    </row>
    <row r="1722" spans="1:69" ht="16.8" customHeight="1" x14ac:dyDescent="0.35">
      <c r="A1722" s="15"/>
      <c r="B1722" s="15"/>
      <c r="C1722" s="15" t="s">
        <v>56</v>
      </c>
      <c r="D1722" s="16">
        <f>SUM(G1714:G1721)+E1717+E1718+E1719+E1720+E1721</f>
        <v>0</v>
      </c>
      <c r="E1722" s="16"/>
      <c r="F1722" s="16"/>
      <c r="G1722" s="16"/>
      <c r="H1722" s="16" t="s">
        <v>23</v>
      </c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 t="s">
        <v>23</v>
      </c>
      <c r="W1722" s="14"/>
      <c r="X1722" s="18"/>
      <c r="Y1722" s="16">
        <v>0</v>
      </c>
      <c r="Z1722" s="18">
        <f t="shared" si="571"/>
        <v>152588.88</v>
      </c>
      <c r="AA1722" s="15" t="s">
        <v>23</v>
      </c>
      <c r="AB1722" s="24"/>
      <c r="AC1722" s="15" t="s">
        <v>23</v>
      </c>
      <c r="AD1722" s="25"/>
      <c r="AE1722" s="62" t="s">
        <v>23</v>
      </c>
      <c r="AF1722" s="63" t="s">
        <v>23</v>
      </c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 t="s">
        <v>23</v>
      </c>
      <c r="AR1722" s="14"/>
      <c r="AS1722" s="18"/>
      <c r="AT1722" s="16">
        <v>0</v>
      </c>
      <c r="AU1722" s="18">
        <f t="shared" si="573"/>
        <v>0</v>
      </c>
      <c r="AV1722" s="15" t="s">
        <v>23</v>
      </c>
      <c r="AX1722" s="14"/>
      <c r="AY1722" s="18"/>
      <c r="AZ1722" s="16">
        <v>0</v>
      </c>
      <c r="BA1722" s="18">
        <f t="shared" si="574"/>
        <v>0</v>
      </c>
      <c r="BB1722" s="15" t="s">
        <v>23</v>
      </c>
      <c r="BD1722" s="14"/>
      <c r="BE1722" s="18"/>
      <c r="BF1722" s="16">
        <v>0</v>
      </c>
      <c r="BG1722" s="18">
        <f t="shared" si="575"/>
        <v>0</v>
      </c>
      <c r="BH1722" s="15" t="s">
        <v>23</v>
      </c>
      <c r="BJ1722" s="86">
        <v>0</v>
      </c>
      <c r="BK1722" s="90" t="s">
        <v>23</v>
      </c>
      <c r="BL1722" s="24" t="s">
        <v>23</v>
      </c>
      <c r="BM1722" s="24"/>
      <c r="BN1722" s="24"/>
      <c r="BO1722" s="24"/>
      <c r="BP1722" s="24"/>
      <c r="BQ1722" s="126"/>
    </row>
    <row r="1723" spans="1:69" ht="16.8" customHeight="1" x14ac:dyDescent="0.35">
      <c r="A1723" s="15"/>
      <c r="B1723" s="15"/>
      <c r="C1723" s="15" t="s">
        <v>57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191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 t="s">
        <v>23</v>
      </c>
      <c r="W1723" s="14"/>
      <c r="X1723" s="18"/>
      <c r="Y1723" s="16">
        <v>0</v>
      </c>
      <c r="Z1723" s="18">
        <f t="shared" si="571"/>
        <v>152588.88</v>
      </c>
      <c r="AA1723" s="15" t="str">
        <f>C1723</f>
        <v>Sinistro</v>
      </c>
      <c r="AB1723" s="24"/>
      <c r="AC1723" s="15" t="s">
        <v>23</v>
      </c>
      <c r="AD1723" s="25"/>
      <c r="AE1723" s="62" t="s">
        <v>23</v>
      </c>
      <c r="AF1723" s="63" t="s">
        <v>23</v>
      </c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 t="s">
        <v>23</v>
      </c>
      <c r="AR1723" s="14"/>
      <c r="AS1723" s="18"/>
      <c r="AT1723" s="16">
        <v>0</v>
      </c>
      <c r="AU1723" s="18">
        <f t="shared" si="573"/>
        <v>0</v>
      </c>
      <c r="AV1723" s="15" t="s">
        <v>23</v>
      </c>
      <c r="AX1723" s="14"/>
      <c r="AY1723" s="18"/>
      <c r="AZ1723" s="16">
        <v>0</v>
      </c>
      <c r="BA1723" s="18">
        <f t="shared" si="574"/>
        <v>0</v>
      </c>
      <c r="BB1723" s="15" t="s">
        <v>23</v>
      </c>
      <c r="BD1723" s="14"/>
      <c r="BE1723" s="18"/>
      <c r="BF1723" s="16">
        <v>0</v>
      </c>
      <c r="BG1723" s="18">
        <f t="shared" si="575"/>
        <v>0</v>
      </c>
      <c r="BH1723" s="15" t="s">
        <v>23</v>
      </c>
      <c r="BJ1723" s="86">
        <v>0</v>
      </c>
      <c r="BK1723" s="90" t="s">
        <v>23</v>
      </c>
      <c r="BL1723" s="24"/>
      <c r="BM1723" s="24"/>
      <c r="BN1723" s="24"/>
      <c r="BO1723" s="24"/>
      <c r="BP1723" s="24"/>
      <c r="BQ1723" s="126"/>
    </row>
    <row r="1724" spans="1:69" ht="16.8" customHeight="1" x14ac:dyDescent="0.35">
      <c r="A1724" s="15"/>
      <c r="B1724" s="15"/>
      <c r="C1724" s="15" t="s">
        <v>58</v>
      </c>
      <c r="D1724" s="16">
        <f>E1723+G1723</f>
        <v>0</v>
      </c>
      <c r="E1724" s="16"/>
      <c r="F1724" s="16"/>
      <c r="G1724" s="16"/>
      <c r="H1724" s="16" t="s">
        <v>23</v>
      </c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 t="s">
        <v>23</v>
      </c>
      <c r="W1724" s="14"/>
      <c r="X1724" s="18"/>
      <c r="Y1724" s="16">
        <v>0</v>
      </c>
      <c r="Z1724" s="18">
        <f t="shared" si="571"/>
        <v>152588.88</v>
      </c>
      <c r="AA1724" s="15" t="s">
        <v>23</v>
      </c>
      <c r="AB1724" s="24"/>
      <c r="AC1724" s="64" t="s">
        <v>146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 t="s">
        <v>23</v>
      </c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 t="s">
        <v>23</v>
      </c>
      <c r="AR1724" s="14"/>
      <c r="AS1724" s="18"/>
      <c r="AT1724" s="16">
        <v>0</v>
      </c>
      <c r="AU1724" s="18">
        <f t="shared" si="573"/>
        <v>0</v>
      </c>
      <c r="AV1724" s="15" t="s">
        <v>23</v>
      </c>
      <c r="AX1724" s="14"/>
      <c r="AY1724" s="18"/>
      <c r="AZ1724" s="16">
        <v>0</v>
      </c>
      <c r="BA1724" s="18">
        <f t="shared" si="574"/>
        <v>0</v>
      </c>
      <c r="BB1724" s="15" t="s">
        <v>23</v>
      </c>
      <c r="BD1724" s="14"/>
      <c r="BE1724" s="18"/>
      <c r="BF1724" s="16">
        <v>0</v>
      </c>
      <c r="BG1724" s="18">
        <f t="shared" si="575"/>
        <v>0</v>
      </c>
      <c r="BH1724" s="15" t="s">
        <v>23</v>
      </c>
      <c r="BJ1724" s="86"/>
      <c r="BK1724" s="86"/>
      <c r="BL1724" s="24" t="s">
        <v>23</v>
      </c>
      <c r="BM1724" s="24"/>
      <c r="BN1724" s="24"/>
      <c r="BO1724" s="24"/>
      <c r="BP1724" s="24"/>
      <c r="BQ1724" s="126"/>
    </row>
    <row r="1725" spans="1:69" ht="16.8" customHeight="1" x14ac:dyDescent="0.35">
      <c r="A1725" s="15"/>
      <c r="B1725" s="15"/>
      <c r="C1725" s="15" t="s">
        <v>59</v>
      </c>
      <c r="D1725" s="16" t="s">
        <v>23</v>
      </c>
      <c r="E1725" s="16"/>
      <c r="F1725" s="16"/>
      <c r="G1725" s="16">
        <v>0</v>
      </c>
      <c r="H1725" s="16" t="s">
        <v>23</v>
      </c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152588.88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 t="s">
        <v>23</v>
      </c>
      <c r="BM1725" s="24"/>
      <c r="BN1725" s="24"/>
      <c r="BO1725" s="24"/>
      <c r="BP1725" s="24"/>
      <c r="BQ1725" s="126"/>
    </row>
    <row r="1726" spans="1:69" ht="16.8" customHeight="1" x14ac:dyDescent="0.35">
      <c r="A1726" s="15"/>
      <c r="B1726" s="15"/>
      <c r="C1726" s="15" t="s">
        <v>147</v>
      </c>
      <c r="D1726" s="16"/>
      <c r="E1726" s="16"/>
      <c r="F1726" s="16"/>
      <c r="G1726" s="16">
        <v>0</v>
      </c>
      <c r="H1726" s="16" t="s">
        <v>23</v>
      </c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152588.88</v>
      </c>
      <c r="AA1726" s="15" t="s">
        <v>23</v>
      </c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 t="s">
        <v>23</v>
      </c>
      <c r="AR1726" s="14"/>
      <c r="AS1726" s="18"/>
      <c r="AT1726" s="16">
        <v>0</v>
      </c>
      <c r="AU1726" s="18">
        <f t="shared" si="573"/>
        <v>0</v>
      </c>
      <c r="AV1726" s="15" t="s">
        <v>23</v>
      </c>
      <c r="AX1726" s="14"/>
      <c r="AY1726" s="18"/>
      <c r="AZ1726" s="16">
        <v>0</v>
      </c>
      <c r="BA1726" s="18">
        <f t="shared" si="574"/>
        <v>0</v>
      </c>
      <c r="BB1726" s="15" t="s">
        <v>23</v>
      </c>
      <c r="BD1726" s="14"/>
      <c r="BE1726" s="18"/>
      <c r="BF1726" s="16">
        <v>0</v>
      </c>
      <c r="BG1726" s="18">
        <f t="shared" si="575"/>
        <v>0</v>
      </c>
      <c r="BH1726" s="15" t="s">
        <v>23</v>
      </c>
      <c r="BJ1726" s="86"/>
      <c r="BK1726" s="86"/>
      <c r="BL1726" s="24" t="s">
        <v>23</v>
      </c>
      <c r="BM1726" s="24"/>
      <c r="BN1726" s="24"/>
      <c r="BO1726" s="24"/>
      <c r="BP1726" s="24"/>
      <c r="BQ1726" s="126"/>
    </row>
    <row r="1727" spans="1:69" ht="16.8" customHeight="1" x14ac:dyDescent="0.35">
      <c r="A1727" s="15"/>
      <c r="B1727" s="15"/>
      <c r="C1727" s="15" t="s">
        <v>61</v>
      </c>
      <c r="D1727" s="16">
        <f>SUM(G1726:G1727)</f>
        <v>0</v>
      </c>
      <c r="E1727" s="16">
        <v>0</v>
      </c>
      <c r="F1727" s="16"/>
      <c r="G1727" s="16">
        <v>0</v>
      </c>
      <c r="H1727" s="16" t="s">
        <v>23</v>
      </c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152588.88</v>
      </c>
      <c r="AA1727" s="15" t="s">
        <v>23</v>
      </c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 t="s">
        <v>23</v>
      </c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 t="s">
        <v>23</v>
      </c>
      <c r="AR1727" s="14"/>
      <c r="AS1727" s="18"/>
      <c r="AT1727" s="16">
        <v>0</v>
      </c>
      <c r="AU1727" s="18">
        <f t="shared" si="573"/>
        <v>0</v>
      </c>
      <c r="AV1727" s="15" t="s">
        <v>23</v>
      </c>
      <c r="AX1727" s="14"/>
      <c r="AY1727" s="18"/>
      <c r="AZ1727" s="16">
        <v>0</v>
      </c>
      <c r="BA1727" s="18">
        <f t="shared" si="574"/>
        <v>0</v>
      </c>
      <c r="BB1727" s="15" t="s">
        <v>23</v>
      </c>
      <c r="BD1727" s="14"/>
      <c r="BE1727" s="18"/>
      <c r="BF1727" s="16">
        <v>0</v>
      </c>
      <c r="BG1727" s="18">
        <f t="shared" si="575"/>
        <v>0</v>
      </c>
      <c r="BH1727" s="15" t="s">
        <v>23</v>
      </c>
      <c r="BJ1727" s="86"/>
      <c r="BK1727" s="86"/>
      <c r="BL1727" s="24" t="s">
        <v>23</v>
      </c>
      <c r="BM1727" s="24"/>
      <c r="BN1727" s="24"/>
      <c r="BO1727" s="24"/>
      <c r="BP1727" s="24"/>
      <c r="BQ1727" s="126"/>
    </row>
    <row r="1728" spans="1:69" ht="16.8" customHeight="1" x14ac:dyDescent="0.35">
      <c r="A1728" s="15"/>
      <c r="B1728" s="15"/>
      <c r="C1728" s="28" t="s">
        <v>462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152588.88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 t="s">
        <v>23</v>
      </c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 t="s">
        <v>23</v>
      </c>
      <c r="BD1728" s="14"/>
      <c r="BE1728" s="18"/>
      <c r="BF1728" s="16">
        <v>0</v>
      </c>
      <c r="BG1728" s="18">
        <f t="shared" si="575"/>
        <v>0</v>
      </c>
      <c r="BH1728" s="15" t="s">
        <v>23</v>
      </c>
      <c r="BJ1728" s="86"/>
      <c r="BK1728" s="86"/>
      <c r="BL1728" s="24" t="s">
        <v>23</v>
      </c>
      <c r="BM1728" s="24"/>
      <c r="BN1728" s="24"/>
      <c r="BO1728" s="24"/>
      <c r="BP1728" s="24"/>
      <c r="BQ1728" s="126"/>
    </row>
    <row r="1729" spans="1:69" ht="16.8" customHeight="1" x14ac:dyDescent="0.35">
      <c r="A1729" s="15"/>
      <c r="B1729" s="15"/>
      <c r="C1729" s="15" t="s">
        <v>23</v>
      </c>
      <c r="D1729" s="16"/>
      <c r="E1729" s="16"/>
      <c r="F1729" s="16" t="s">
        <v>23</v>
      </c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 t="str">
        <f t="shared" si="580"/>
        <v/>
      </c>
      <c r="W1729" s="14"/>
      <c r="X1729" s="18"/>
      <c r="Y1729" s="16">
        <v>0</v>
      </c>
      <c r="Z1729" s="18">
        <f t="shared" si="571"/>
        <v>152588.88</v>
      </c>
      <c r="AA1729" s="15" t="s">
        <v>23</v>
      </c>
      <c r="AB1729" s="24"/>
      <c r="AC1729" s="15" t="str">
        <f t="shared" si="581"/>
        <v/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 t="s">
        <v>23</v>
      </c>
      <c r="AR1729" s="14"/>
      <c r="AS1729" s="18"/>
      <c r="AT1729" s="16">
        <v>0</v>
      </c>
      <c r="AU1729" s="18">
        <f t="shared" si="573"/>
        <v>0</v>
      </c>
      <c r="AV1729" s="15" t="s">
        <v>23</v>
      </c>
      <c r="AX1729" s="14"/>
      <c r="AY1729" s="18"/>
      <c r="AZ1729" s="16">
        <v>0</v>
      </c>
      <c r="BA1729" s="18">
        <f t="shared" si="574"/>
        <v>0</v>
      </c>
      <c r="BB1729" s="15" t="s">
        <v>23</v>
      </c>
      <c r="BD1729" s="14"/>
      <c r="BE1729" s="18"/>
      <c r="BF1729" s="16">
        <v>0</v>
      </c>
      <c r="BG1729" s="18">
        <f t="shared" si="575"/>
        <v>0</v>
      </c>
      <c r="BH1729" s="15" t="s">
        <v>23</v>
      </c>
      <c r="BJ1729" s="86"/>
      <c r="BK1729" s="86"/>
      <c r="BL1729" s="24"/>
      <c r="BM1729" s="24"/>
      <c r="BN1729" s="24"/>
      <c r="BO1729" s="24"/>
      <c r="BP1729" s="24"/>
      <c r="BQ1729" s="126"/>
    </row>
    <row r="1730" spans="1:69" ht="16.8" customHeight="1" x14ac:dyDescent="0.35">
      <c r="A1730" s="15"/>
      <c r="B1730" s="15"/>
      <c r="C1730" s="28" t="s">
        <v>63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152588.88</v>
      </c>
      <c r="AA1730" s="15" t="s">
        <v>23</v>
      </c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 t="s">
        <v>23</v>
      </c>
      <c r="AR1730" s="14"/>
      <c r="AS1730" s="18"/>
      <c r="AT1730" s="16">
        <v>0</v>
      </c>
      <c r="AU1730" s="18">
        <f t="shared" si="573"/>
        <v>0</v>
      </c>
      <c r="AV1730" s="15" t="s">
        <v>23</v>
      </c>
      <c r="AX1730" s="14"/>
      <c r="AY1730" s="18"/>
      <c r="AZ1730" s="16">
        <v>0</v>
      </c>
      <c r="BA1730" s="18">
        <f t="shared" si="574"/>
        <v>0</v>
      </c>
      <c r="BB1730" s="15" t="s">
        <v>23</v>
      </c>
      <c r="BD1730" s="14"/>
      <c r="BE1730" s="18"/>
      <c r="BF1730" s="16">
        <v>0</v>
      </c>
      <c r="BG1730" s="18">
        <f t="shared" si="575"/>
        <v>0</v>
      </c>
      <c r="BH1730" s="15" t="s">
        <v>23</v>
      </c>
      <c r="BJ1730" s="86"/>
      <c r="BK1730" s="86"/>
      <c r="BL1730" s="24"/>
      <c r="BM1730" s="24"/>
      <c r="BN1730" s="24"/>
      <c r="BO1730" s="24"/>
      <c r="BP1730" s="24"/>
      <c r="BQ1730" s="126"/>
    </row>
    <row r="1731" spans="1:69" ht="16.8" customHeight="1" x14ac:dyDescent="0.35">
      <c r="A1731" s="15"/>
      <c r="B1731" s="15"/>
      <c r="C1731" s="15" t="s">
        <v>64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152588.88</v>
      </c>
      <c r="AA1731" s="15" t="s">
        <v>23</v>
      </c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 t="s">
        <v>23</v>
      </c>
      <c r="AR1731" s="14"/>
      <c r="AS1731" s="18"/>
      <c r="AT1731" s="16">
        <v>0</v>
      </c>
      <c r="AU1731" s="18">
        <f t="shared" si="573"/>
        <v>0</v>
      </c>
      <c r="AV1731" s="15" t="s">
        <v>23</v>
      </c>
      <c r="AX1731" s="14"/>
      <c r="AY1731" s="18"/>
      <c r="AZ1731" s="16">
        <v>0</v>
      </c>
      <c r="BA1731" s="18">
        <f t="shared" si="574"/>
        <v>0</v>
      </c>
      <c r="BB1731" s="15" t="s">
        <v>23</v>
      </c>
      <c r="BD1731" s="14"/>
      <c r="BE1731" s="18"/>
      <c r="BF1731" s="16">
        <v>0</v>
      </c>
      <c r="BG1731" s="18">
        <f t="shared" si="575"/>
        <v>0</v>
      </c>
      <c r="BH1731" s="15" t="s">
        <v>23</v>
      </c>
      <c r="BJ1731" s="86"/>
      <c r="BK1731" s="86"/>
      <c r="BL1731" s="24" t="s">
        <v>23</v>
      </c>
      <c r="BM1731" s="24"/>
      <c r="BN1731" s="24"/>
      <c r="BO1731" s="24"/>
      <c r="BP1731" s="24"/>
      <c r="BQ1731" s="126"/>
    </row>
    <row r="1732" spans="1:69" ht="16.8" customHeight="1" x14ac:dyDescent="0.35">
      <c r="A1732" s="15"/>
      <c r="B1732" s="15"/>
      <c r="C1732" s="15" t="s">
        <v>51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65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152588.88</v>
      </c>
      <c r="AA1732" s="15" t="s">
        <v>23</v>
      </c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 t="s">
        <v>23</v>
      </c>
      <c r="AR1732" s="14"/>
      <c r="AS1732" s="18"/>
      <c r="AT1732" s="16">
        <v>0</v>
      </c>
      <c r="AU1732" s="18">
        <f t="shared" si="573"/>
        <v>0</v>
      </c>
      <c r="AV1732" s="15" t="s">
        <v>23</v>
      </c>
      <c r="AX1732" s="14"/>
      <c r="AY1732" s="18"/>
      <c r="AZ1732" s="16">
        <v>0</v>
      </c>
      <c r="BA1732" s="18">
        <f t="shared" si="574"/>
        <v>0</v>
      </c>
      <c r="BB1732" s="15" t="s">
        <v>23</v>
      </c>
      <c r="BD1732" s="14"/>
      <c r="BE1732" s="18"/>
      <c r="BF1732" s="16">
        <v>0</v>
      </c>
      <c r="BG1732" s="18">
        <f t="shared" si="575"/>
        <v>0</v>
      </c>
      <c r="BH1732" s="15" t="s">
        <v>23</v>
      </c>
      <c r="BJ1732" s="86"/>
      <c r="BK1732" s="86"/>
      <c r="BL1732" s="24"/>
      <c r="BM1732" s="24"/>
      <c r="BN1732" s="24"/>
      <c r="BO1732" s="24"/>
      <c r="BP1732" s="24"/>
      <c r="BQ1732" s="126"/>
    </row>
    <row r="1733" spans="1:69" ht="16.8" customHeight="1" x14ac:dyDescent="0.35">
      <c r="A1733" s="15"/>
      <c r="B1733" s="15"/>
      <c r="C1733" s="28" t="s">
        <v>66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 t="s">
        <v>23</v>
      </c>
      <c r="L1733" s="16"/>
      <c r="M1733" s="16"/>
      <c r="N1733" s="16" t="s">
        <v>67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152588.88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 t="s">
        <v>23</v>
      </c>
      <c r="AR1733" s="14"/>
      <c r="AS1733" s="18"/>
      <c r="AT1733" s="16"/>
      <c r="AU1733" s="18">
        <f t="shared" si="573"/>
        <v>0</v>
      </c>
      <c r="AV1733" s="15" t="s">
        <v>23</v>
      </c>
      <c r="AX1733" s="14"/>
      <c r="AY1733" s="18"/>
      <c r="AZ1733" s="16"/>
      <c r="BA1733" s="18">
        <f t="shared" si="574"/>
        <v>0</v>
      </c>
      <c r="BB1733" s="15" t="s">
        <v>23</v>
      </c>
      <c r="BD1733" s="14"/>
      <c r="BE1733" s="18"/>
      <c r="BF1733" s="16"/>
      <c r="BG1733" s="18">
        <f t="shared" si="575"/>
        <v>0</v>
      </c>
      <c r="BH1733" s="15" t="s">
        <v>23</v>
      </c>
      <c r="BJ1733" s="86"/>
      <c r="BK1733" s="86"/>
      <c r="BL1733" s="24"/>
      <c r="BM1733" s="24"/>
      <c r="BN1733" s="24"/>
      <c r="BO1733" s="24"/>
      <c r="BP1733" s="24"/>
      <c r="BQ1733" s="126"/>
    </row>
    <row r="1734" spans="1:69" ht="16.8" customHeight="1" x14ac:dyDescent="0.35">
      <c r="A1734" s="15"/>
      <c r="B1734" s="66"/>
      <c r="C1734" s="15" t="s">
        <v>463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211</v>
      </c>
      <c r="L1734" s="16"/>
      <c r="M1734" s="16">
        <v>3322.27</v>
      </c>
      <c r="N1734" s="16" t="s">
        <v>69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152588.88</v>
      </c>
      <c r="AA1734" s="15" t="s">
        <v>23</v>
      </c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 t="s">
        <v>23</v>
      </c>
      <c r="AR1734" s="14"/>
      <c r="AS1734" s="18"/>
      <c r="AT1734" s="16">
        <v>0</v>
      </c>
      <c r="AU1734" s="18">
        <f t="shared" si="573"/>
        <v>0</v>
      </c>
      <c r="AV1734" s="15" t="s">
        <v>23</v>
      </c>
      <c r="AX1734" s="14"/>
      <c r="AY1734" s="18"/>
      <c r="AZ1734" s="16">
        <v>0</v>
      </c>
      <c r="BA1734" s="18">
        <f t="shared" si="574"/>
        <v>0</v>
      </c>
      <c r="BB1734" s="15" t="s">
        <v>23</v>
      </c>
      <c r="BD1734" s="14"/>
      <c r="BE1734" s="18"/>
      <c r="BF1734" s="16">
        <v>0</v>
      </c>
      <c r="BG1734" s="18">
        <f t="shared" si="575"/>
        <v>0</v>
      </c>
      <c r="BH1734" s="15" t="s">
        <v>23</v>
      </c>
      <c r="BJ1734" s="86"/>
      <c r="BK1734" s="86"/>
      <c r="BL1734" s="24"/>
      <c r="BM1734" s="24"/>
      <c r="BN1734" s="24"/>
      <c r="BO1734" s="24"/>
      <c r="BP1734" s="24"/>
      <c r="BQ1734" s="126"/>
    </row>
    <row r="1735" spans="1:69" ht="16.8" customHeight="1" x14ac:dyDescent="0.35">
      <c r="A1735" s="15"/>
      <c r="B1735" s="15"/>
      <c r="C1735" s="15" t="s">
        <v>464</v>
      </c>
      <c r="D1735" s="16"/>
      <c r="E1735" s="16">
        <v>0</v>
      </c>
      <c r="F1735" s="16"/>
      <c r="G1735" s="16">
        <v>1180</v>
      </c>
      <c r="H1735" s="16"/>
      <c r="I1735" s="4"/>
      <c r="J1735" s="14" t="s">
        <v>23</v>
      </c>
      <c r="K1735" s="17" t="s">
        <v>23</v>
      </c>
      <c r="L1735" s="16"/>
      <c r="M1735" s="16">
        <v>0</v>
      </c>
      <c r="N1735" s="16" t="s">
        <v>71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152588.88</v>
      </c>
      <c r="AA1735" s="15" t="s">
        <v>23</v>
      </c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 t="s">
        <v>23</v>
      </c>
      <c r="AR1735" s="14"/>
      <c r="AS1735" s="18"/>
      <c r="AT1735" s="16">
        <v>0</v>
      </c>
      <c r="AU1735" s="18">
        <f t="shared" si="573"/>
        <v>0</v>
      </c>
      <c r="AV1735" s="15" t="s">
        <v>23</v>
      </c>
      <c r="AX1735" s="14"/>
      <c r="AY1735" s="18"/>
      <c r="AZ1735" s="16">
        <v>0</v>
      </c>
      <c r="BA1735" s="18">
        <f t="shared" si="574"/>
        <v>0</v>
      </c>
      <c r="BB1735" s="15" t="s">
        <v>23</v>
      </c>
      <c r="BD1735" s="14"/>
      <c r="BE1735" s="18"/>
      <c r="BF1735" s="16">
        <v>0</v>
      </c>
      <c r="BG1735" s="18">
        <f t="shared" si="575"/>
        <v>0</v>
      </c>
      <c r="BH1735" s="15" t="s">
        <v>23</v>
      </c>
      <c r="BJ1735" s="86"/>
      <c r="BK1735" s="86"/>
      <c r="BL1735" s="24"/>
      <c r="BM1735" s="24"/>
      <c r="BN1735" s="24"/>
      <c r="BO1735" s="24"/>
      <c r="BP1735" s="24"/>
      <c r="BQ1735" s="126"/>
    </row>
    <row r="1736" spans="1:69" ht="16.8" customHeight="1" x14ac:dyDescent="0.35">
      <c r="A1736" s="15"/>
      <c r="B1736" s="15"/>
      <c r="C1736" s="15" t="s">
        <v>465</v>
      </c>
      <c r="D1736" s="16" t="s">
        <v>23</v>
      </c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73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152588.88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6"/>
    </row>
    <row r="1737" spans="1:69" ht="16.8" customHeight="1" x14ac:dyDescent="0.35">
      <c r="A1737" s="15"/>
      <c r="B1737" s="15"/>
      <c r="C1737" s="15" t="s">
        <v>466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75</v>
      </c>
      <c r="L1737" s="3">
        <f>SUM(L1710:L1736)</f>
        <v>8415.23</v>
      </c>
      <c r="M1737" s="3">
        <f>SUM(M1710:M1736)</f>
        <v>5251.25</v>
      </c>
      <c r="N1737" s="16" t="s">
        <v>76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152588.88</v>
      </c>
      <c r="AA1737" s="15" t="s">
        <v>23</v>
      </c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 t="s">
        <v>23</v>
      </c>
      <c r="AR1737" s="14"/>
      <c r="AS1737" s="18"/>
      <c r="AT1737" s="16">
        <v>0</v>
      </c>
      <c r="AU1737" s="18">
        <f t="shared" si="573"/>
        <v>0</v>
      </c>
      <c r="AV1737" s="15" t="s">
        <v>23</v>
      </c>
      <c r="AX1737" s="14"/>
      <c r="AY1737" s="18"/>
      <c r="AZ1737" s="16">
        <v>0</v>
      </c>
      <c r="BA1737" s="18">
        <f t="shared" si="574"/>
        <v>0</v>
      </c>
      <c r="BB1737" s="15" t="s">
        <v>23</v>
      </c>
      <c r="BD1737" s="14"/>
      <c r="BE1737" s="18"/>
      <c r="BF1737" s="16">
        <v>0</v>
      </c>
      <c r="BG1737" s="18">
        <f t="shared" si="575"/>
        <v>0</v>
      </c>
      <c r="BH1737" s="15" t="s">
        <v>23</v>
      </c>
      <c r="BJ1737" s="86"/>
      <c r="BK1737" s="86"/>
      <c r="BL1737" s="24"/>
      <c r="BM1737" s="24"/>
      <c r="BN1737" s="24"/>
      <c r="BO1737" s="24"/>
      <c r="BP1737" s="24"/>
      <c r="BQ1737" s="126"/>
    </row>
    <row r="1738" spans="1:69" ht="16.8" customHeight="1" x14ac:dyDescent="0.35">
      <c r="A1738" s="15"/>
      <c r="B1738" s="15"/>
      <c r="C1738" s="15" t="s">
        <v>77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33</v>
      </c>
      <c r="L1738" s="3">
        <f>L1678</f>
        <v>950168.7699999999</v>
      </c>
      <c r="M1738" s="3">
        <f>M1678</f>
        <v>787144.65</v>
      </c>
      <c r="N1738" s="16" t="s">
        <v>78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152588.88</v>
      </c>
      <c r="AA1738" s="15" t="s">
        <v>23</v>
      </c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 t="s">
        <v>23</v>
      </c>
      <c r="AR1738" s="14"/>
      <c r="AS1738" s="18"/>
      <c r="AT1738" s="16">
        <v>0</v>
      </c>
      <c r="AU1738" s="18">
        <f t="shared" si="573"/>
        <v>0</v>
      </c>
      <c r="AV1738" s="15" t="s">
        <v>23</v>
      </c>
      <c r="AX1738" s="14"/>
      <c r="AY1738" s="18"/>
      <c r="AZ1738" s="16">
        <v>0</v>
      </c>
      <c r="BA1738" s="18">
        <f t="shared" si="574"/>
        <v>0</v>
      </c>
      <c r="BB1738" s="15" t="s">
        <v>23</v>
      </c>
      <c r="BD1738" s="14"/>
      <c r="BE1738" s="18"/>
      <c r="BF1738" s="16">
        <v>0</v>
      </c>
      <c r="BG1738" s="18">
        <f t="shared" si="575"/>
        <v>0</v>
      </c>
      <c r="BH1738" s="15" t="s">
        <v>23</v>
      </c>
      <c r="BJ1738" s="86"/>
      <c r="BK1738" s="86"/>
      <c r="BL1738" s="24"/>
      <c r="BM1738" s="24"/>
      <c r="BN1738" s="24"/>
      <c r="BO1738" s="24"/>
      <c r="BP1738" s="24"/>
      <c r="BQ1738" s="126"/>
    </row>
    <row r="1739" spans="1:69" ht="16.8" customHeight="1" thickBot="1" x14ac:dyDescent="0.4">
      <c r="A1739" s="15"/>
      <c r="B1739" s="15"/>
      <c r="C1739" s="15" t="s">
        <v>79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80</v>
      </c>
      <c r="L1739" s="3">
        <f>L1737+L1738</f>
        <v>958583.99999999988</v>
      </c>
      <c r="M1739" s="3">
        <f>M1737+M1738</f>
        <v>792395.9</v>
      </c>
      <c r="N1739" s="16" t="s">
        <v>81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152588.88</v>
      </c>
      <c r="AA1739" s="15"/>
      <c r="AB1739" s="24"/>
      <c r="AC1739" s="15" t="s">
        <v>23</v>
      </c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6"/>
    </row>
    <row r="1740" spans="1:69" ht="16.8" customHeight="1" thickTop="1" thickBot="1" x14ac:dyDescent="0.4">
      <c r="A1740" s="15"/>
      <c r="B1740" s="15"/>
      <c r="C1740" s="15" t="s">
        <v>82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83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152588.88</v>
      </c>
      <c r="AA1740" s="15" t="s">
        <v>23</v>
      </c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 t="s">
        <v>23</v>
      </c>
      <c r="AR1740" s="14"/>
      <c r="AS1740" s="18"/>
      <c r="AT1740" s="16">
        <v>0</v>
      </c>
      <c r="AU1740" s="18">
        <f t="shared" si="573"/>
        <v>0</v>
      </c>
      <c r="AV1740" s="15" t="s">
        <v>23</v>
      </c>
      <c r="AX1740" s="14"/>
      <c r="AY1740" s="18"/>
      <c r="AZ1740" s="16">
        <v>0</v>
      </c>
      <c r="BA1740" s="18">
        <f t="shared" si="574"/>
        <v>0</v>
      </c>
      <c r="BB1740" s="15" t="s">
        <v>23</v>
      </c>
      <c r="BD1740" s="14"/>
      <c r="BE1740" s="18"/>
      <c r="BF1740" s="16">
        <v>0</v>
      </c>
      <c r="BG1740" s="18">
        <f t="shared" si="575"/>
        <v>0</v>
      </c>
      <c r="BH1740" s="15" t="s">
        <v>23</v>
      </c>
      <c r="BJ1740" s="86"/>
      <c r="BK1740" s="86"/>
      <c r="BL1740" s="24"/>
      <c r="BM1740" s="24"/>
      <c r="BN1740" s="24"/>
      <c r="BO1740" s="24"/>
      <c r="BP1740" s="24"/>
      <c r="BQ1740" s="126"/>
    </row>
    <row r="1741" spans="1:69" ht="16.8" customHeight="1" thickTop="1" thickBot="1" x14ac:dyDescent="0.4">
      <c r="A1741" s="15"/>
      <c r="B1741" s="15"/>
      <c r="C1741" s="15" t="s">
        <v>84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85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152588.88</v>
      </c>
      <c r="AA1741" s="15" t="s">
        <v>23</v>
      </c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 t="s">
        <v>23</v>
      </c>
      <c r="AR1741" s="14"/>
      <c r="AS1741" s="18"/>
      <c r="AT1741" s="16">
        <v>0</v>
      </c>
      <c r="AU1741" s="18">
        <f t="shared" si="573"/>
        <v>0</v>
      </c>
      <c r="AV1741" s="15" t="s">
        <v>23</v>
      </c>
      <c r="AX1741" s="14"/>
      <c r="AY1741" s="18"/>
      <c r="AZ1741" s="16">
        <v>0</v>
      </c>
      <c r="BA1741" s="18">
        <f t="shared" si="574"/>
        <v>0</v>
      </c>
      <c r="BB1741" s="15" t="s">
        <v>23</v>
      </c>
      <c r="BD1741" s="14"/>
      <c r="BE1741" s="18"/>
      <c r="BF1741" s="16">
        <v>0</v>
      </c>
      <c r="BG1741" s="18">
        <f t="shared" si="575"/>
        <v>0</v>
      </c>
      <c r="BH1741" s="15" t="s">
        <v>23</v>
      </c>
      <c r="BJ1741" s="86"/>
      <c r="BK1741" s="86"/>
      <c r="BL1741" s="24"/>
      <c r="BM1741" s="24"/>
      <c r="BN1741" s="24"/>
      <c r="BO1741" s="24"/>
      <c r="BP1741" s="24"/>
      <c r="BQ1741" s="126"/>
    </row>
    <row r="1742" spans="1:69" ht="16.8" customHeight="1" thickTop="1" x14ac:dyDescent="0.35">
      <c r="A1742" s="15"/>
      <c r="B1742" s="15"/>
      <c r="C1742" s="15" t="s">
        <v>86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87</v>
      </c>
      <c r="L1742" s="3">
        <f>N1681</f>
        <v>2554.9</v>
      </c>
      <c r="M1742" s="3">
        <v>0</v>
      </c>
      <c r="N1742" s="3">
        <f>SUM(L1742:M1742)</f>
        <v>2554.9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152588.88</v>
      </c>
      <c r="AA1742" s="15" t="s">
        <v>23</v>
      </c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 t="s">
        <v>23</v>
      </c>
      <c r="AR1742" s="14"/>
      <c r="AS1742" s="18"/>
      <c r="AT1742" s="16">
        <v>0</v>
      </c>
      <c r="AU1742" s="18">
        <f t="shared" si="573"/>
        <v>0</v>
      </c>
      <c r="AV1742" s="15" t="s">
        <v>23</v>
      </c>
      <c r="AX1742" s="14"/>
      <c r="AY1742" s="18"/>
      <c r="AZ1742" s="16">
        <v>0</v>
      </c>
      <c r="BA1742" s="18">
        <f t="shared" si="574"/>
        <v>0</v>
      </c>
      <c r="BB1742" s="15" t="s">
        <v>23</v>
      </c>
      <c r="BD1742" s="14"/>
      <c r="BE1742" s="18"/>
      <c r="BF1742" s="16">
        <v>0</v>
      </c>
      <c r="BG1742" s="18">
        <f t="shared" si="575"/>
        <v>0</v>
      </c>
      <c r="BH1742" s="15" t="s">
        <v>23</v>
      </c>
      <c r="BJ1742" s="86"/>
      <c r="BK1742" s="86"/>
      <c r="BL1742" s="24"/>
      <c r="BM1742" s="24"/>
      <c r="BN1742" s="24"/>
      <c r="BO1742" s="24"/>
      <c r="BP1742" s="24"/>
      <c r="BQ1742" s="126"/>
    </row>
    <row r="1743" spans="1:69" ht="16.8" customHeight="1" x14ac:dyDescent="0.35">
      <c r="A1743" s="15"/>
      <c r="B1743" s="15"/>
      <c r="C1743" s="15" t="s">
        <v>88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89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5">(X1743-Y1743)+Z1742</f>
        <v>152588.88</v>
      </c>
      <c r="AA1743" s="15" t="s">
        <v>23</v>
      </c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 t="s">
        <v>23</v>
      </c>
      <c r="AR1743" s="14"/>
      <c r="AS1743" s="18"/>
      <c r="AT1743" s="16">
        <v>0</v>
      </c>
      <c r="AU1743" s="18">
        <f t="shared" ref="AU1743:AU1774" si="587">(AS1743-AT1743)+AU1742</f>
        <v>0</v>
      </c>
      <c r="AV1743" s="15" t="s">
        <v>23</v>
      </c>
      <c r="AX1743" s="14"/>
      <c r="AY1743" s="18"/>
      <c r="AZ1743" s="16">
        <v>0</v>
      </c>
      <c r="BA1743" s="18">
        <f t="shared" ref="BA1743:BA1774" si="588">(AY1743-AZ1743)+BA1742</f>
        <v>0</v>
      </c>
      <c r="BB1743" s="15" t="s">
        <v>23</v>
      </c>
      <c r="BD1743" s="14"/>
      <c r="BE1743" s="18"/>
      <c r="BF1743" s="16">
        <v>0</v>
      </c>
      <c r="BG1743" s="18">
        <f t="shared" ref="BG1743:BG1774" si="589">(BE1743-BF1743)+BG1742</f>
        <v>0</v>
      </c>
      <c r="BH1743" s="15" t="s">
        <v>23</v>
      </c>
      <c r="BJ1743" s="86"/>
      <c r="BK1743" s="86"/>
      <c r="BL1743" s="24"/>
      <c r="BM1743" s="24"/>
      <c r="BN1743" s="24"/>
      <c r="BO1743" s="24"/>
      <c r="BP1743" s="24"/>
      <c r="BQ1743" s="126"/>
    </row>
    <row r="1744" spans="1:69" ht="16.8" customHeight="1" x14ac:dyDescent="0.35">
      <c r="A1744" s="15"/>
      <c r="B1744" s="15"/>
      <c r="C1744" s="15" t="s">
        <v>90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91</v>
      </c>
      <c r="L1744" s="3">
        <f>T1767+Z1767+AO1767+AU1767</f>
        <v>236770.32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 t="s">
        <v>23</v>
      </c>
      <c r="W1744" s="14"/>
      <c r="X1744" s="18"/>
      <c r="Y1744" s="16">
        <v>0</v>
      </c>
      <c r="Z1744" s="18">
        <f t="shared" si="585"/>
        <v>152588.88</v>
      </c>
      <c r="AA1744" s="15" t="s">
        <v>23</v>
      </c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 t="s">
        <v>23</v>
      </c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 t="s">
        <v>23</v>
      </c>
      <c r="AR1744" s="14"/>
      <c r="AS1744" s="18"/>
      <c r="AT1744" s="16">
        <v>0</v>
      </c>
      <c r="AU1744" s="18">
        <f t="shared" si="587"/>
        <v>0</v>
      </c>
      <c r="AV1744" s="15" t="s">
        <v>23</v>
      </c>
      <c r="AX1744" s="14"/>
      <c r="AY1744" s="18"/>
      <c r="AZ1744" s="16">
        <v>0</v>
      </c>
      <c r="BA1744" s="18">
        <f t="shared" si="588"/>
        <v>0</v>
      </c>
      <c r="BB1744" s="15" t="s">
        <v>23</v>
      </c>
      <c r="BD1744" s="14"/>
      <c r="BE1744" s="18"/>
      <c r="BF1744" s="16">
        <v>0</v>
      </c>
      <c r="BG1744" s="18">
        <f t="shared" si="589"/>
        <v>0</v>
      </c>
      <c r="BH1744" s="15" t="s">
        <v>23</v>
      </c>
      <c r="BJ1744" s="86"/>
      <c r="BK1744" s="86"/>
      <c r="BL1744" s="24"/>
      <c r="BM1744" s="24"/>
      <c r="BN1744" s="24"/>
      <c r="BO1744" s="24"/>
      <c r="BP1744" s="24"/>
      <c r="BQ1744" s="126"/>
    </row>
    <row r="1745" spans="1:69" ht="16.8" customHeight="1" x14ac:dyDescent="0.35">
      <c r="A1745" s="15"/>
      <c r="B1745" s="15"/>
      <c r="C1745" s="15" t="s">
        <v>92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93</v>
      </c>
      <c r="L1745" s="3"/>
      <c r="M1745" s="46" t="s">
        <v>94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152588.88</v>
      </c>
      <c r="AA1745" s="15" t="s">
        <v>23</v>
      </c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 t="s">
        <v>23</v>
      </c>
      <c r="AR1745" s="14"/>
      <c r="AS1745" s="18"/>
      <c r="AT1745" s="16">
        <v>0</v>
      </c>
      <c r="AU1745" s="18">
        <f t="shared" si="587"/>
        <v>0</v>
      </c>
      <c r="AV1745" s="15" t="s">
        <v>23</v>
      </c>
      <c r="AX1745" s="14"/>
      <c r="AY1745" s="18"/>
      <c r="AZ1745" s="16">
        <v>0</v>
      </c>
      <c r="BA1745" s="18">
        <f t="shared" si="588"/>
        <v>0</v>
      </c>
      <c r="BB1745" s="15" t="s">
        <v>23</v>
      </c>
      <c r="BD1745" s="14"/>
      <c r="BE1745" s="18"/>
      <c r="BF1745" s="16">
        <v>0</v>
      </c>
      <c r="BG1745" s="18">
        <f t="shared" si="589"/>
        <v>0</v>
      </c>
      <c r="BH1745" s="15" t="s">
        <v>23</v>
      </c>
      <c r="BJ1745" s="86"/>
      <c r="BK1745" s="86"/>
      <c r="BL1745" s="24"/>
      <c r="BM1745" s="24"/>
      <c r="BN1745" s="24"/>
      <c r="BO1745" s="24"/>
      <c r="BP1745" s="24"/>
      <c r="BQ1745" s="126"/>
    </row>
    <row r="1746" spans="1:69" ht="16.8" customHeight="1" x14ac:dyDescent="0.35">
      <c r="A1746" s="15"/>
      <c r="B1746" s="15"/>
      <c r="C1746" s="15" t="s">
        <v>95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96</v>
      </c>
      <c r="L1746" s="50">
        <v>114.5</v>
      </c>
      <c r="M1746" s="16" t="s">
        <v>27</v>
      </c>
      <c r="N1746" s="16" t="s">
        <v>28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152588.88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6"/>
    </row>
    <row r="1747" spans="1:69" ht="16.8" customHeight="1" x14ac:dyDescent="0.35">
      <c r="A1747" s="15"/>
      <c r="B1747" s="15"/>
      <c r="C1747" s="15" t="s">
        <v>97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420</v>
      </c>
      <c r="L1747" s="16">
        <v>511.5</v>
      </c>
      <c r="M1747" s="25" t="s">
        <v>438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152588.88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6"/>
    </row>
    <row r="1748" spans="1:69" ht="16.8" customHeight="1" x14ac:dyDescent="0.35">
      <c r="A1748" s="15"/>
      <c r="B1748" s="15"/>
      <c r="C1748" s="15" t="s">
        <v>100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429</v>
      </c>
      <c r="L1748" s="16">
        <v>1069.5</v>
      </c>
      <c r="M1748" s="44" t="s">
        <v>447</v>
      </c>
      <c r="N1748" s="16">
        <v>364.5</v>
      </c>
      <c r="O1748" s="16"/>
      <c r="P1748" s="18" t="s">
        <v>23</v>
      </c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152588.88</v>
      </c>
      <c r="AA1748" s="15" t="s">
        <v>23</v>
      </c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 t="s">
        <v>23</v>
      </c>
      <c r="AR1748" s="14"/>
      <c r="AS1748" s="18"/>
      <c r="AT1748" s="16">
        <v>0</v>
      </c>
      <c r="AU1748" s="18">
        <f t="shared" si="587"/>
        <v>0</v>
      </c>
      <c r="AV1748" s="15" t="s">
        <v>23</v>
      </c>
      <c r="AX1748" s="14"/>
      <c r="AY1748" s="18"/>
      <c r="AZ1748" s="16">
        <v>0</v>
      </c>
      <c r="BA1748" s="18">
        <f t="shared" si="588"/>
        <v>0</v>
      </c>
      <c r="BB1748" s="15" t="s">
        <v>23</v>
      </c>
      <c r="BD1748" s="14"/>
      <c r="BE1748" s="18"/>
      <c r="BF1748" s="16">
        <v>0</v>
      </c>
      <c r="BG1748" s="18">
        <f t="shared" si="589"/>
        <v>0</v>
      </c>
      <c r="BH1748" s="15" t="s">
        <v>23</v>
      </c>
      <c r="BJ1748" s="86"/>
      <c r="BK1748" s="86"/>
      <c r="BL1748" s="24"/>
      <c r="BM1748" s="24"/>
      <c r="BN1748" s="24"/>
      <c r="BO1748" s="24"/>
      <c r="BP1748" s="24"/>
      <c r="BQ1748" s="126"/>
    </row>
    <row r="1749" spans="1:69" ht="16.8" customHeight="1" x14ac:dyDescent="0.35">
      <c r="A1749" s="15"/>
      <c r="B1749" s="15"/>
      <c r="C1749" s="64" t="s">
        <v>157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431</v>
      </c>
      <c r="L1749" s="16">
        <v>236.02</v>
      </c>
      <c r="M1749" s="16" t="s">
        <v>467</v>
      </c>
      <c r="N1749" s="16">
        <v>100</v>
      </c>
      <c r="O1749" s="16" t="s">
        <v>23</v>
      </c>
      <c r="P1749" s="18" t="s">
        <v>23</v>
      </c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152588.88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6"/>
    </row>
    <row r="1750" spans="1:69" ht="16.8" customHeight="1" x14ac:dyDescent="0.35">
      <c r="A1750" s="15"/>
      <c r="B1750" s="15"/>
      <c r="C1750" s="15" t="s">
        <v>104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383</v>
      </c>
      <c r="L1750" s="30">
        <v>294.5</v>
      </c>
      <c r="M1750" s="44" t="s">
        <v>459</v>
      </c>
      <c r="N1750" s="16">
        <v>319</v>
      </c>
      <c r="O1750" s="16" t="s">
        <v>23</v>
      </c>
      <c r="P1750" s="18" t="s">
        <v>23</v>
      </c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195</v>
      </c>
      <c r="X1750" s="18">
        <v>0</v>
      </c>
      <c r="Y1750" s="16"/>
      <c r="Z1750" s="18">
        <f t="shared" si="585"/>
        <v>152588.88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6"/>
    </row>
    <row r="1751" spans="1:69" ht="16.8" customHeight="1" x14ac:dyDescent="0.35">
      <c r="A1751" s="15"/>
      <c r="B1751" s="15"/>
      <c r="C1751" s="47" t="s">
        <v>158</v>
      </c>
      <c r="D1751" s="16"/>
      <c r="E1751" s="16"/>
      <c r="F1751" s="1">
        <v>0</v>
      </c>
      <c r="G1751" s="16">
        <v>0</v>
      </c>
      <c r="H1751" s="16"/>
      <c r="I1751" s="4" t="s">
        <v>23</v>
      </c>
      <c r="J1751" s="14"/>
      <c r="K1751" s="148" t="s">
        <v>396</v>
      </c>
      <c r="L1751" s="67">
        <v>936</v>
      </c>
      <c r="M1751" s="44" t="s">
        <v>23</v>
      </c>
      <c r="N1751" s="16">
        <v>0</v>
      </c>
      <c r="O1751" s="16" t="s">
        <v>23</v>
      </c>
      <c r="P1751" s="18" t="s">
        <v>23</v>
      </c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152588.88</v>
      </c>
      <c r="AA1751" s="15" t="s">
        <v>23</v>
      </c>
      <c r="AB1751" s="24"/>
      <c r="AC1751" s="64" t="s">
        <v>159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 t="s">
        <v>23</v>
      </c>
      <c r="AR1751" s="14"/>
      <c r="AS1751" s="18"/>
      <c r="AT1751" s="16">
        <v>0</v>
      </c>
      <c r="AU1751" s="18">
        <f t="shared" si="587"/>
        <v>0</v>
      </c>
      <c r="AV1751" s="15" t="s">
        <v>23</v>
      </c>
      <c r="AX1751" s="14"/>
      <c r="AY1751" s="18"/>
      <c r="AZ1751" s="16">
        <v>0</v>
      </c>
      <c r="BA1751" s="18">
        <f t="shared" si="588"/>
        <v>0</v>
      </c>
      <c r="BB1751" s="15" t="s">
        <v>23</v>
      </c>
      <c r="BD1751" s="14"/>
      <c r="BE1751" s="18"/>
      <c r="BF1751" s="16">
        <v>0</v>
      </c>
      <c r="BG1751" s="18">
        <f t="shared" si="589"/>
        <v>0</v>
      </c>
      <c r="BH1751" s="15" t="s">
        <v>23</v>
      </c>
      <c r="BJ1751" s="86"/>
      <c r="BK1751" s="86"/>
      <c r="BL1751" s="24"/>
      <c r="BM1751" s="24"/>
      <c r="BN1751" s="24"/>
      <c r="BO1751" s="24"/>
      <c r="BP1751" s="24"/>
      <c r="BQ1751" s="126"/>
    </row>
    <row r="1752" spans="1:69" ht="16.8" customHeight="1" x14ac:dyDescent="0.35">
      <c r="A1752" s="15"/>
      <c r="B1752" s="15"/>
      <c r="C1752" s="15" t="s">
        <v>108</v>
      </c>
      <c r="D1752" s="16"/>
      <c r="E1752" s="16"/>
      <c r="F1752" s="16"/>
      <c r="G1752" s="16">
        <v>0</v>
      </c>
      <c r="H1752" s="16"/>
      <c r="I1752" s="4" t="s">
        <v>23</v>
      </c>
      <c r="J1752" s="14"/>
      <c r="K1752" s="30" t="s">
        <v>415</v>
      </c>
      <c r="L1752">
        <v>201.5</v>
      </c>
      <c r="M1752" s="25" t="s">
        <v>23</v>
      </c>
      <c r="N1752" s="83">
        <v>0</v>
      </c>
      <c r="O1752" s="16" t="s">
        <v>23</v>
      </c>
      <c r="P1752" s="18" t="s">
        <v>23</v>
      </c>
      <c r="Q1752" s="14"/>
      <c r="R1752" s="18"/>
      <c r="S1752" s="16">
        <f>G1752</f>
        <v>0</v>
      </c>
      <c r="T1752" s="18">
        <f t="shared" si="584"/>
        <v>66454.28</v>
      </c>
      <c r="U1752" s="15" t="s">
        <v>110</v>
      </c>
      <c r="W1752" s="14"/>
      <c r="X1752" s="18"/>
      <c r="Y1752" s="16">
        <v>0</v>
      </c>
      <c r="Z1752" s="18">
        <f t="shared" si="585"/>
        <v>152588.88</v>
      </c>
      <c r="AA1752" s="15" t="s">
        <v>23</v>
      </c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 t="s">
        <v>23</v>
      </c>
      <c r="AR1752" s="14"/>
      <c r="AS1752" s="18">
        <v>0</v>
      </c>
      <c r="AT1752" s="16">
        <v>0</v>
      </c>
      <c r="AU1752" s="18">
        <f t="shared" si="587"/>
        <v>0</v>
      </c>
      <c r="AV1752" s="15" t="s">
        <v>23</v>
      </c>
      <c r="AX1752" s="14"/>
      <c r="AY1752" s="18">
        <v>0</v>
      </c>
      <c r="AZ1752" s="16">
        <v>0</v>
      </c>
      <c r="BA1752" s="18">
        <f t="shared" si="588"/>
        <v>0</v>
      </c>
      <c r="BB1752" s="15" t="s">
        <v>23</v>
      </c>
      <c r="BD1752" s="14"/>
      <c r="BE1752" s="18">
        <v>0</v>
      </c>
      <c r="BF1752" s="16">
        <v>0</v>
      </c>
      <c r="BG1752" s="18">
        <f t="shared" si="589"/>
        <v>0</v>
      </c>
      <c r="BH1752" s="15" t="s">
        <v>23</v>
      </c>
      <c r="BJ1752" s="86"/>
      <c r="BK1752" s="86"/>
      <c r="BL1752" s="24"/>
      <c r="BM1752" s="24"/>
      <c r="BN1752" s="24"/>
      <c r="BO1752" s="24"/>
      <c r="BP1752" s="24"/>
      <c r="BQ1752" s="126"/>
    </row>
    <row r="1753" spans="1:69" ht="16.8" customHeight="1" x14ac:dyDescent="0.35">
      <c r="A1753" s="15"/>
      <c r="B1753" s="15"/>
      <c r="C1753" s="15" t="s">
        <v>111</v>
      </c>
      <c r="D1753" s="16"/>
      <c r="E1753" s="16"/>
      <c r="F1753" s="16">
        <v>0</v>
      </c>
      <c r="G1753" s="16">
        <v>0</v>
      </c>
      <c r="H1753" s="16"/>
      <c r="I1753" s="4" t="s">
        <v>23</v>
      </c>
      <c r="J1753" s="14"/>
      <c r="K1753" s="16" t="s">
        <v>452</v>
      </c>
      <c r="L1753" s="16">
        <v>9</v>
      </c>
      <c r="M1753" s="16" t="s">
        <v>23</v>
      </c>
      <c r="N1753" s="67">
        <v>0</v>
      </c>
      <c r="O1753" s="16"/>
      <c r="P1753" s="18" t="s">
        <v>23</v>
      </c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152588.88</v>
      </c>
      <c r="AA1753" s="15" t="s">
        <v>23</v>
      </c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 t="s">
        <v>23</v>
      </c>
      <c r="AR1753" s="14"/>
      <c r="AS1753" s="18">
        <v>0</v>
      </c>
      <c r="AT1753" s="16">
        <v>0</v>
      </c>
      <c r="AU1753" s="18">
        <f t="shared" si="587"/>
        <v>0</v>
      </c>
      <c r="AV1753" s="15" t="s">
        <v>23</v>
      </c>
      <c r="AX1753" s="14"/>
      <c r="AY1753" s="18">
        <v>0</v>
      </c>
      <c r="AZ1753" s="16">
        <v>0</v>
      </c>
      <c r="BA1753" s="18">
        <f t="shared" si="588"/>
        <v>0</v>
      </c>
      <c r="BB1753" s="15" t="s">
        <v>23</v>
      </c>
      <c r="BD1753" s="14"/>
      <c r="BE1753" s="18">
        <v>0</v>
      </c>
      <c r="BF1753" s="16">
        <v>0</v>
      </c>
      <c r="BG1753" s="18">
        <f t="shared" si="589"/>
        <v>0</v>
      </c>
      <c r="BH1753" s="15" t="s">
        <v>23</v>
      </c>
      <c r="BJ1753" s="86"/>
      <c r="BK1753" s="86"/>
      <c r="BL1753" s="24"/>
      <c r="BM1753" s="24"/>
      <c r="BN1753" s="24"/>
      <c r="BO1753" s="24"/>
      <c r="BP1753" s="24"/>
      <c r="BQ1753" s="126"/>
    </row>
    <row r="1754" spans="1:69" ht="16.8" customHeight="1" x14ac:dyDescent="0.35">
      <c r="A1754" s="15"/>
      <c r="B1754" s="15"/>
      <c r="C1754" s="15" t="s">
        <v>113</v>
      </c>
      <c r="D1754" s="16"/>
      <c r="E1754" s="16"/>
      <c r="F1754" s="16">
        <v>0</v>
      </c>
      <c r="G1754" s="16">
        <v>0</v>
      </c>
      <c r="H1754" s="16"/>
      <c r="I1754" s="4" t="s">
        <v>23</v>
      </c>
      <c r="J1754" s="14"/>
      <c r="K1754" s="16" t="s">
        <v>468</v>
      </c>
      <c r="L1754" s="16">
        <v>307.5</v>
      </c>
      <c r="M1754" s="16" t="s">
        <v>23</v>
      </c>
      <c r="N1754" s="16">
        <v>0</v>
      </c>
      <c r="O1754" s="16"/>
      <c r="P1754" s="18" t="s">
        <v>23</v>
      </c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152588.88</v>
      </c>
      <c r="AA1754" s="15" t="s">
        <v>23</v>
      </c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 t="s">
        <v>23</v>
      </c>
      <c r="AR1754" s="14"/>
      <c r="AS1754" s="18">
        <v>0</v>
      </c>
      <c r="AT1754" s="16"/>
      <c r="AU1754" s="18">
        <f t="shared" si="587"/>
        <v>0</v>
      </c>
      <c r="AV1754" s="15" t="s">
        <v>23</v>
      </c>
      <c r="AX1754" s="14"/>
      <c r="AY1754" s="18">
        <v>0</v>
      </c>
      <c r="AZ1754" s="16"/>
      <c r="BA1754" s="18">
        <f t="shared" si="588"/>
        <v>0</v>
      </c>
      <c r="BB1754" s="15" t="s">
        <v>23</v>
      </c>
      <c r="BD1754" s="14"/>
      <c r="BE1754" s="18">
        <v>0</v>
      </c>
      <c r="BF1754" s="16"/>
      <c r="BG1754" s="18">
        <f t="shared" si="589"/>
        <v>0</v>
      </c>
      <c r="BH1754" s="15" t="s">
        <v>23</v>
      </c>
      <c r="BJ1754" s="86"/>
      <c r="BK1754" s="86"/>
      <c r="BL1754" s="24"/>
      <c r="BM1754" s="24"/>
      <c r="BN1754" s="24"/>
      <c r="BO1754" s="24"/>
      <c r="BP1754" s="24"/>
      <c r="BQ1754" s="126"/>
    </row>
    <row r="1755" spans="1:69" ht="16.8" customHeight="1" x14ac:dyDescent="0.35">
      <c r="A1755" s="15" t="s">
        <v>23</v>
      </c>
      <c r="B1755" s="15"/>
      <c r="C1755" s="15" t="s">
        <v>469</v>
      </c>
      <c r="D1755" s="16"/>
      <c r="E1755" s="16"/>
      <c r="F1755" s="16">
        <v>13065.99</v>
      </c>
      <c r="G1755" s="16"/>
      <c r="H1755" s="16"/>
      <c r="I1755" s="4"/>
      <c r="J1755" s="14"/>
      <c r="K1755" s="16" t="s">
        <v>23</v>
      </c>
      <c r="L1755" s="16">
        <v>0</v>
      </c>
      <c r="M1755" s="44" t="s">
        <v>23</v>
      </c>
      <c r="N1755" s="16">
        <v>0</v>
      </c>
      <c r="O1755" s="16"/>
      <c r="P1755" s="18" t="s">
        <v>23</v>
      </c>
      <c r="Q1755" s="14"/>
      <c r="R1755" s="18">
        <v>0</v>
      </c>
      <c r="S1755" s="16">
        <v>0</v>
      </c>
      <c r="T1755" s="18">
        <f t="shared" si="584"/>
        <v>66454.28</v>
      </c>
      <c r="U1755" s="15" t="s">
        <v>23</v>
      </c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165654.87</v>
      </c>
      <c r="AA1755" s="15" t="str">
        <f>C1755</f>
        <v>VERS. RHO 8.537,49 5/2 +1605 1/2+75 5/2+563,5 5/2 +  6/2700</v>
      </c>
      <c r="AB1755" s="24"/>
      <c r="AC1755" s="15" t="s">
        <v>23</v>
      </c>
      <c r="AD1755" s="25"/>
      <c r="AE1755" s="62" t="s">
        <v>23</v>
      </c>
      <c r="AF1755" s="63" t="s">
        <v>23</v>
      </c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 t="s">
        <v>23</v>
      </c>
      <c r="AR1755" s="14"/>
      <c r="AS1755" s="18">
        <v>0</v>
      </c>
      <c r="AT1755" s="16"/>
      <c r="AU1755" s="18">
        <f t="shared" si="587"/>
        <v>0</v>
      </c>
      <c r="AV1755" s="15" t="s">
        <v>23</v>
      </c>
      <c r="AX1755" s="14"/>
      <c r="AY1755" s="18">
        <v>0</v>
      </c>
      <c r="AZ1755" s="16"/>
      <c r="BA1755" s="18">
        <f t="shared" si="588"/>
        <v>0</v>
      </c>
      <c r="BB1755" s="15" t="s">
        <v>23</v>
      </c>
      <c r="BD1755" s="14"/>
      <c r="BE1755" s="18">
        <v>0</v>
      </c>
      <c r="BF1755" s="16"/>
      <c r="BG1755" s="18">
        <f t="shared" si="589"/>
        <v>0</v>
      </c>
      <c r="BH1755" s="15" t="s">
        <v>23</v>
      </c>
      <c r="BJ1755" s="86"/>
      <c r="BK1755" s="86"/>
      <c r="BL1755" s="24"/>
      <c r="BM1755" s="24"/>
      <c r="BN1755" s="24"/>
      <c r="BO1755" s="24"/>
      <c r="BP1755" s="24"/>
      <c r="BQ1755" s="126"/>
    </row>
    <row r="1756" spans="1:69" ht="16.8" customHeight="1" x14ac:dyDescent="0.35">
      <c r="A1756" s="15"/>
      <c r="B1756" s="15" t="s">
        <v>23</v>
      </c>
      <c r="C1756" s="15" t="s">
        <v>470</v>
      </c>
      <c r="D1756" s="16"/>
      <c r="E1756" s="16"/>
      <c r="F1756" s="16">
        <v>0</v>
      </c>
      <c r="G1756" s="16"/>
      <c r="H1756" s="16">
        <v>0</v>
      </c>
      <c r="I1756" s="4"/>
      <c r="J1756" s="14" t="s">
        <v>23</v>
      </c>
      <c r="K1756" s="16" t="s">
        <v>23</v>
      </c>
      <c r="L1756" s="16">
        <v>0</v>
      </c>
      <c r="M1756" s="16" t="s">
        <v>23</v>
      </c>
      <c r="N1756" s="16">
        <v>0</v>
      </c>
      <c r="O1756" s="16"/>
      <c r="P1756" s="18" t="s">
        <v>23</v>
      </c>
      <c r="Q1756" s="14"/>
      <c r="R1756" s="18">
        <v>0</v>
      </c>
      <c r="S1756" s="16">
        <v>0</v>
      </c>
      <c r="T1756" s="18">
        <f t="shared" si="584"/>
        <v>66454.28</v>
      </c>
      <c r="U1756" s="15" t="s">
        <v>23</v>
      </c>
      <c r="W1756" s="14"/>
      <c r="X1756" s="18">
        <f t="shared" si="590"/>
        <v>0</v>
      </c>
      <c r="Y1756" s="16"/>
      <c r="Z1756" s="18">
        <f t="shared" si="585"/>
        <v>165654.87</v>
      </c>
      <c r="AA1756" s="15" t="s">
        <v>23</v>
      </c>
      <c r="AB1756" s="24"/>
      <c r="AC1756" s="15" t="s">
        <v>23</v>
      </c>
      <c r="AD1756" s="25"/>
      <c r="AE1756" s="62" t="s">
        <v>23</v>
      </c>
      <c r="AF1756" s="63" t="s">
        <v>23</v>
      </c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 t="s">
        <v>23</v>
      </c>
      <c r="AR1756" s="14"/>
      <c r="AS1756" s="18">
        <v>0</v>
      </c>
      <c r="AT1756" s="16"/>
      <c r="AU1756" s="18">
        <f t="shared" si="587"/>
        <v>0</v>
      </c>
      <c r="AV1756" s="15" t="s">
        <v>23</v>
      </c>
      <c r="AX1756" s="14"/>
      <c r="AY1756" s="18">
        <v>0</v>
      </c>
      <c r="AZ1756" s="16"/>
      <c r="BA1756" s="18">
        <f t="shared" si="588"/>
        <v>0</v>
      </c>
      <c r="BB1756" s="15" t="s">
        <v>23</v>
      </c>
      <c r="BD1756" s="14"/>
      <c r="BE1756" s="18">
        <v>0</v>
      </c>
      <c r="BF1756" s="16"/>
      <c r="BG1756" s="18">
        <f t="shared" si="589"/>
        <v>0</v>
      </c>
      <c r="BH1756" s="15" t="s">
        <v>23</v>
      </c>
      <c r="BJ1756" s="86"/>
      <c r="BK1756" s="86"/>
      <c r="BL1756" s="24"/>
      <c r="BM1756" s="24"/>
      <c r="BN1756" s="24"/>
      <c r="BO1756" s="24"/>
      <c r="BP1756" s="24"/>
      <c r="BQ1756" s="126"/>
    </row>
    <row r="1757" spans="1:69" ht="16.8" customHeight="1" x14ac:dyDescent="0.35">
      <c r="A1757" s="15" t="s">
        <v>23</v>
      </c>
      <c r="B1757" s="15"/>
      <c r="C1757" s="15" t="s">
        <v>471</v>
      </c>
      <c r="D1757" s="16"/>
      <c r="E1757" s="16"/>
      <c r="F1757" s="16">
        <v>2275.69</v>
      </c>
      <c r="G1757" s="16"/>
      <c r="H1757" s="16"/>
      <c r="I1757" s="4"/>
      <c r="J1757" s="14"/>
      <c r="K1757" s="16" t="s">
        <v>23</v>
      </c>
      <c r="L1757" s="67">
        <v>0</v>
      </c>
      <c r="M1757" s="44" t="s">
        <v>23</v>
      </c>
      <c r="N1757" s="16">
        <v>0</v>
      </c>
      <c r="O1757" s="16"/>
      <c r="P1757" s="18" t="s">
        <v>23</v>
      </c>
      <c r="Q1757" s="14"/>
      <c r="R1757" s="18">
        <v>0</v>
      </c>
      <c r="S1757" s="16">
        <v>0</v>
      </c>
      <c r="T1757" s="18">
        <f t="shared" si="584"/>
        <v>66454.28</v>
      </c>
      <c r="U1757" s="15" t="s">
        <v>23</v>
      </c>
      <c r="W1757" s="14"/>
      <c r="X1757" s="18">
        <f t="shared" si="590"/>
        <v>2275.69</v>
      </c>
      <c r="Y1757" s="16"/>
      <c r="Z1757" s="18">
        <f t="shared" si="585"/>
        <v>167930.56</v>
      </c>
      <c r="AA1757" s="15" t="s">
        <v>23</v>
      </c>
      <c r="AB1757" s="24"/>
      <c r="AC1757" s="15" t="s">
        <v>23</v>
      </c>
      <c r="AD1757" s="25"/>
      <c r="AE1757" s="62" t="s">
        <v>23</v>
      </c>
      <c r="AF1757" s="63" t="s">
        <v>23</v>
      </c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 t="s">
        <v>23</v>
      </c>
      <c r="AR1757" s="14"/>
      <c r="AS1757" s="18">
        <v>0</v>
      </c>
      <c r="AT1757" s="16"/>
      <c r="AU1757" s="18">
        <f t="shared" si="587"/>
        <v>0</v>
      </c>
      <c r="AV1757" s="15" t="s">
        <v>23</v>
      </c>
      <c r="AX1757" s="14"/>
      <c r="AY1757" s="18">
        <v>0</v>
      </c>
      <c r="AZ1757" s="16"/>
      <c r="BA1757" s="18">
        <f t="shared" si="588"/>
        <v>0</v>
      </c>
      <c r="BB1757" s="15" t="s">
        <v>23</v>
      </c>
      <c r="BD1757" s="14"/>
      <c r="BE1757" s="18">
        <v>0</v>
      </c>
      <c r="BF1757" s="16"/>
      <c r="BG1757" s="18">
        <f t="shared" si="589"/>
        <v>0</v>
      </c>
      <c r="BH1757" s="15" t="s">
        <v>23</v>
      </c>
      <c r="BJ1757" s="86"/>
      <c r="BK1757" s="86"/>
      <c r="BL1757" s="24"/>
      <c r="BM1757" s="24"/>
      <c r="BN1757" s="24"/>
      <c r="BO1757" s="24"/>
      <c r="BP1757" s="24"/>
      <c r="BQ1757" s="126"/>
    </row>
    <row r="1758" spans="1:69" ht="16.8" customHeight="1" x14ac:dyDescent="0.35">
      <c r="A1758" s="15"/>
      <c r="B1758" s="15"/>
      <c r="C1758" s="15" t="s">
        <v>472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69</v>
      </c>
      <c r="L1758" s="51">
        <f>AI1767</f>
        <v>0</v>
      </c>
      <c r="M1758" s="16" t="s">
        <v>23</v>
      </c>
      <c r="N1758" s="16">
        <v>0</v>
      </c>
      <c r="O1758" s="16"/>
      <c r="P1758" s="18" t="s">
        <v>23</v>
      </c>
      <c r="Q1758" s="14"/>
      <c r="R1758" s="18">
        <v>0</v>
      </c>
      <c r="S1758" s="16">
        <v>0</v>
      </c>
      <c r="T1758" s="18">
        <f t="shared" si="584"/>
        <v>66454.28</v>
      </c>
      <c r="U1758" s="15" t="s">
        <v>23</v>
      </c>
      <c r="W1758" s="14"/>
      <c r="X1758" s="18">
        <f t="shared" si="590"/>
        <v>0</v>
      </c>
      <c r="Y1758" s="16">
        <v>0</v>
      </c>
      <c r="Z1758" s="18">
        <f t="shared" si="585"/>
        <v>167930.56</v>
      </c>
      <c r="AA1758" s="15" t="str">
        <f>C1758</f>
        <v xml:space="preserve">   "   65,21   + 668,5  6/2 + 6/2 895,5+ 7/2 60+ 6/2 365+6/2  222   (1320,71  6/2)</v>
      </c>
      <c r="AB1758" s="24"/>
      <c r="AC1758" s="15" t="s">
        <v>23</v>
      </c>
      <c r="AD1758" s="25"/>
      <c r="AE1758" s="62" t="s">
        <v>23</v>
      </c>
      <c r="AF1758" s="63" t="s">
        <v>23</v>
      </c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 t="s">
        <v>23</v>
      </c>
      <c r="AR1758" s="14"/>
      <c r="AS1758" s="18">
        <v>0</v>
      </c>
      <c r="AT1758" s="16"/>
      <c r="AU1758" s="18">
        <f t="shared" si="587"/>
        <v>0</v>
      </c>
      <c r="AV1758" s="15" t="s">
        <v>23</v>
      </c>
      <c r="AX1758" s="14"/>
      <c r="AY1758" s="18">
        <v>0</v>
      </c>
      <c r="AZ1758" s="16"/>
      <c r="BA1758" s="18">
        <f t="shared" si="588"/>
        <v>0</v>
      </c>
      <c r="BB1758" s="15" t="s">
        <v>23</v>
      </c>
      <c r="BD1758" s="14"/>
      <c r="BE1758" s="18">
        <v>0</v>
      </c>
      <c r="BF1758" s="16"/>
      <c r="BG1758" s="18">
        <f t="shared" si="589"/>
        <v>0</v>
      </c>
      <c r="BH1758" s="15" t="s">
        <v>23</v>
      </c>
      <c r="BJ1758" s="86"/>
      <c r="BK1758" s="86"/>
      <c r="BL1758" s="24"/>
      <c r="BM1758" s="24"/>
      <c r="BN1758" s="24"/>
      <c r="BO1758" s="24"/>
      <c r="BP1758" s="24"/>
      <c r="BQ1758" s="126"/>
    </row>
    <row r="1759" spans="1:69" ht="16.8" customHeight="1" x14ac:dyDescent="0.35">
      <c r="A1759" s="15"/>
      <c r="B1759" s="15"/>
      <c r="C1759" s="68" t="s">
        <v>473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119</v>
      </c>
      <c r="L1759" s="16">
        <f>SUM(L1746:L1758)</f>
        <v>3680.02</v>
      </c>
      <c r="M1759" s="16" t="s">
        <v>23</v>
      </c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 t="s">
        <v>23</v>
      </c>
      <c r="W1759" s="14"/>
      <c r="X1759" s="18">
        <f t="shared" si="590"/>
        <v>690</v>
      </c>
      <c r="Y1759" s="16"/>
      <c r="Z1759" s="18">
        <f t="shared" si="585"/>
        <v>168620.56</v>
      </c>
      <c r="AA1759" s="15" t="str">
        <f>C1759</f>
        <v>BONIFICO AGOS  7/2</v>
      </c>
      <c r="AB1759" s="24"/>
      <c r="AC1759" s="15" t="s">
        <v>23</v>
      </c>
      <c r="AD1759" s="25"/>
      <c r="AE1759" s="62" t="s">
        <v>23</v>
      </c>
      <c r="AF1759" s="63" t="s">
        <v>23</v>
      </c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 t="s">
        <v>23</v>
      </c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 t="s">
        <v>23</v>
      </c>
      <c r="BD1759" s="14"/>
      <c r="BE1759" s="18">
        <v>0</v>
      </c>
      <c r="BF1759" s="16"/>
      <c r="BG1759" s="18">
        <f t="shared" si="589"/>
        <v>0</v>
      </c>
      <c r="BH1759" s="15" t="s">
        <v>23</v>
      </c>
      <c r="BJ1759" s="86"/>
      <c r="BK1759" s="86"/>
      <c r="BL1759" s="24"/>
      <c r="BM1759" s="24"/>
      <c r="BN1759" s="24"/>
      <c r="BO1759" s="24"/>
      <c r="BP1759" s="24"/>
      <c r="BQ1759" s="126"/>
    </row>
    <row r="1760" spans="1:69" ht="16.8" customHeight="1" x14ac:dyDescent="0.35">
      <c r="A1760" s="15"/>
      <c r="B1760" s="15"/>
      <c r="C1760" s="15" t="s">
        <v>178</v>
      </c>
      <c r="D1760" s="16"/>
      <c r="E1760" s="16"/>
      <c r="F1760" s="16">
        <f>'BONIFICI GENERALI '!B1402</f>
        <v>5017.75</v>
      </c>
      <c r="G1760" s="85">
        <f>F1750</f>
        <v>0</v>
      </c>
      <c r="H1760" s="16"/>
      <c r="I1760" s="4"/>
      <c r="J1760" s="14"/>
      <c r="K1760" s="17" t="s">
        <v>94</v>
      </c>
      <c r="L1760" s="16">
        <f>SUM(N1747:N1760)</f>
        <v>1483.5</v>
      </c>
      <c r="M1760" s="44" t="s">
        <v>23</v>
      </c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 t="s">
        <v>23</v>
      </c>
      <c r="W1760" s="14"/>
      <c r="X1760" s="18">
        <f t="shared" si="590"/>
        <v>5017.75</v>
      </c>
      <c r="Y1760" s="16">
        <f>G1760</f>
        <v>0</v>
      </c>
      <c r="Z1760" s="18">
        <f t="shared" si="585"/>
        <v>173638.31</v>
      </c>
      <c r="AA1760" s="15" t="str">
        <f>C1760</f>
        <v>BONIFICI</v>
      </c>
      <c r="AB1760" s="24"/>
      <c r="AC1760" s="15" t="s">
        <v>23</v>
      </c>
      <c r="AD1760" s="25"/>
      <c r="AE1760" s="62" t="s">
        <v>23</v>
      </c>
      <c r="AF1760" s="63" t="s">
        <v>23</v>
      </c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 t="s">
        <v>23</v>
      </c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 t="s">
        <v>23</v>
      </c>
      <c r="BD1760" s="14"/>
      <c r="BE1760" s="18">
        <v>0</v>
      </c>
      <c r="BF1760" s="16"/>
      <c r="BG1760" s="18">
        <f t="shared" si="589"/>
        <v>0</v>
      </c>
      <c r="BH1760" s="15" t="s">
        <v>23</v>
      </c>
      <c r="BJ1760" s="86"/>
      <c r="BK1760" s="86"/>
      <c r="BL1760" s="24"/>
      <c r="BM1760" s="24"/>
      <c r="BN1760" s="24"/>
      <c r="BO1760" s="24"/>
      <c r="BP1760" s="24"/>
      <c r="BQ1760" s="126"/>
    </row>
    <row r="1761" spans="1:69" ht="16.8" customHeight="1" x14ac:dyDescent="0.35">
      <c r="A1761" s="15"/>
      <c r="B1761" s="15"/>
      <c r="C1761" s="47" t="s">
        <v>120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 t="s">
        <v>23</v>
      </c>
      <c r="N1761" s="3" t="s">
        <v>23</v>
      </c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173638.31</v>
      </c>
      <c r="AA1761" s="15" t="str">
        <f>C1761</f>
        <v>PREL .PROVVIGIONI MATURATE</v>
      </c>
      <c r="AB1761" s="24"/>
      <c r="AC1761" s="15" t="s">
        <v>166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 t="s">
        <v>23</v>
      </c>
      <c r="AR1761" s="14"/>
      <c r="AS1761" s="18"/>
      <c r="AT1761" s="25">
        <v>0</v>
      </c>
      <c r="AU1761" s="18">
        <f t="shared" si="587"/>
        <v>0</v>
      </c>
      <c r="AV1761" s="15" t="s">
        <v>23</v>
      </c>
      <c r="AX1761" s="14"/>
      <c r="AY1761" s="18"/>
      <c r="AZ1761" s="25">
        <v>0</v>
      </c>
      <c r="BA1761" s="18">
        <f t="shared" si="588"/>
        <v>0</v>
      </c>
      <c r="BB1761" s="15" t="s">
        <v>23</v>
      </c>
      <c r="BD1761" s="14"/>
      <c r="BE1761" s="18"/>
      <c r="BF1761" s="25">
        <v>0</v>
      </c>
      <c r="BG1761" s="18">
        <f t="shared" si="589"/>
        <v>0</v>
      </c>
      <c r="BH1761" s="15" t="s">
        <v>23</v>
      </c>
      <c r="BJ1761" s="86"/>
      <c r="BK1761" s="86"/>
      <c r="BL1761" s="24"/>
      <c r="BM1761" s="24"/>
      <c r="BN1761" s="24"/>
      <c r="BO1761" s="24"/>
      <c r="BP1761" s="24"/>
      <c r="BQ1761" s="126"/>
    </row>
    <row r="1762" spans="1:69" ht="16.8" customHeight="1" x14ac:dyDescent="0.35">
      <c r="A1762" s="15"/>
      <c r="B1762" s="15"/>
      <c r="C1762" s="15" t="s">
        <v>121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 t="s">
        <v>23</v>
      </c>
      <c r="N1762" s="16" t="s">
        <v>23</v>
      </c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173638.31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6"/>
    </row>
    <row r="1763" spans="1:69" ht="16.8" customHeight="1" x14ac:dyDescent="0.35">
      <c r="A1763" s="15" t="s">
        <v>23</v>
      </c>
      <c r="B1763" s="15"/>
      <c r="C1763" s="15" t="s">
        <v>122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173638.31</v>
      </c>
      <c r="AA1763" s="15" t="s">
        <v>23</v>
      </c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 t="s">
        <v>23</v>
      </c>
      <c r="AR1763" s="14"/>
      <c r="AS1763" s="18"/>
      <c r="AT1763" s="16">
        <v>0</v>
      </c>
      <c r="AU1763" s="18">
        <f t="shared" si="587"/>
        <v>0</v>
      </c>
      <c r="AV1763" s="15" t="s">
        <v>23</v>
      </c>
      <c r="AX1763" s="14"/>
      <c r="AY1763" s="18"/>
      <c r="AZ1763" s="16">
        <v>0</v>
      </c>
      <c r="BA1763" s="18">
        <f t="shared" si="588"/>
        <v>0</v>
      </c>
      <c r="BB1763" s="15" t="s">
        <v>23</v>
      </c>
      <c r="BD1763" s="14"/>
      <c r="BE1763" s="18"/>
      <c r="BF1763" s="16">
        <v>0</v>
      </c>
      <c r="BG1763" s="18">
        <f t="shared" si="589"/>
        <v>0</v>
      </c>
      <c r="BH1763" s="15" t="s">
        <v>23</v>
      </c>
      <c r="BJ1763" s="86"/>
      <c r="BK1763" s="86"/>
      <c r="BL1763" s="24"/>
      <c r="BM1763" s="24"/>
      <c r="BN1763" s="24"/>
      <c r="BO1763" s="24"/>
      <c r="BP1763" s="24"/>
      <c r="BQ1763" s="126"/>
    </row>
    <row r="1764" spans="1:69" ht="16.8" customHeight="1" x14ac:dyDescent="0.35">
      <c r="A1764" s="15"/>
      <c r="B1764" s="15"/>
      <c r="C1764" s="15" t="s">
        <v>23</v>
      </c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123</v>
      </c>
      <c r="L1764" s="3">
        <f>SUM(L1744:L1758)+N1743+L1760+L1761</f>
        <v>250349.07</v>
      </c>
      <c r="M1764" s="3">
        <f>SUM(O1713:O1732)+N1742</f>
        <v>85732.939999999988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 t="s">
        <v>23</v>
      </c>
      <c r="W1764" s="14"/>
      <c r="X1764" s="18">
        <v>0</v>
      </c>
      <c r="Y1764" s="16">
        <v>0</v>
      </c>
      <c r="Z1764" s="18">
        <f t="shared" si="585"/>
        <v>173638.31</v>
      </c>
      <c r="AA1764" s="15" t="s">
        <v>23</v>
      </c>
      <c r="AB1764" s="24"/>
      <c r="AC1764" s="15" t="str">
        <f>C1764</f>
        <v/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119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 t="s">
        <v>23</v>
      </c>
      <c r="AR1764" s="14"/>
      <c r="AS1764" s="18"/>
      <c r="AT1764" s="16">
        <v>0</v>
      </c>
      <c r="AU1764" s="18">
        <f t="shared" si="587"/>
        <v>0</v>
      </c>
      <c r="AV1764" s="16" t="s">
        <v>23</v>
      </c>
      <c r="AX1764" s="14"/>
      <c r="AY1764" s="18"/>
      <c r="AZ1764" s="16">
        <v>0</v>
      </c>
      <c r="BA1764" s="18">
        <f t="shared" si="588"/>
        <v>0</v>
      </c>
      <c r="BB1764" s="15" t="s">
        <v>23</v>
      </c>
      <c r="BD1764" s="14"/>
      <c r="BE1764" s="18"/>
      <c r="BF1764" s="16">
        <v>0</v>
      </c>
      <c r="BG1764" s="18">
        <f t="shared" si="589"/>
        <v>0</v>
      </c>
      <c r="BH1764" s="15" t="s">
        <v>23</v>
      </c>
      <c r="BJ1764" s="86"/>
      <c r="BK1764" s="86"/>
      <c r="BL1764" s="24"/>
      <c r="BM1764" s="24"/>
      <c r="BN1764" s="24"/>
      <c r="BO1764" s="24"/>
      <c r="BP1764" s="24"/>
      <c r="BQ1764" s="126"/>
    </row>
    <row r="1765" spans="1:69" ht="16.8" customHeight="1" x14ac:dyDescent="0.35">
      <c r="A1765" s="15"/>
      <c r="B1765" s="15"/>
      <c r="C1765" s="64" t="s">
        <v>211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 t="s">
        <v>23</v>
      </c>
      <c r="K1765" s="6" t="s">
        <v>124</v>
      </c>
      <c r="L1765" s="3">
        <f>L1764-M1764</f>
        <v>164616.13</v>
      </c>
      <c r="M1765" s="16"/>
      <c r="N1765" s="16"/>
      <c r="O1765" s="16" t="s">
        <v>23</v>
      </c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170316.04</v>
      </c>
      <c r="AA1765" s="15" t="str">
        <f>C1765</f>
        <v>BONIFICO GENERTEL</v>
      </c>
      <c r="AB1765" s="24"/>
      <c r="AC1765" s="71" t="s">
        <v>199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125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 t="s">
        <v>23</v>
      </c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6"/>
    </row>
    <row r="1766" spans="1:69" ht="16.8" customHeight="1" x14ac:dyDescent="0.35">
      <c r="A1766" s="15"/>
      <c r="B1766" s="15"/>
      <c r="C1766" s="64" t="s">
        <v>152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36</v>
      </c>
      <c r="L1766" s="55">
        <f>D1767+E1767+A1767+B1767+B1714</f>
        <v>167938.40000000002</v>
      </c>
      <c r="M1766" s="16"/>
      <c r="N1766" s="16"/>
      <c r="O1766" s="56" t="s">
        <v>23</v>
      </c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170316.04</v>
      </c>
      <c r="AA1766" s="15" t="s">
        <v>23</v>
      </c>
      <c r="AB1766" s="24"/>
      <c r="AC1766" s="71" t="s">
        <v>170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6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127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128</v>
      </c>
      <c r="L1767" s="3">
        <f>L1765-L1766</f>
        <v>-3322.2700000000186</v>
      </c>
      <c r="M1767" s="27" t="s">
        <v>171</v>
      </c>
      <c r="N1767" s="27">
        <f>O1767-L1766</f>
        <v>4604.7499999999709</v>
      </c>
      <c r="O1767" s="44">
        <f>Z1767+AU1767+N1743+SUM(L1746:L1757)+SUM(N1747:N1757)+L1761-D1713-D1716-D1712+E1714</f>
        <v>172543.15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170316.04</v>
      </c>
      <c r="AA1767" s="57"/>
      <c r="AB1767" s="60"/>
      <c r="AC1767" s="60" t="s">
        <v>129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172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200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8" spans="1:69" ht="16.8" customHeight="1" x14ac:dyDescent="0.25">
      <c r="A1768" s="7" t="s">
        <v>23</v>
      </c>
    </row>
    <row r="1769" spans="1:69" ht="16.8" customHeight="1" x14ac:dyDescent="0.25">
      <c r="A1769" s="50" t="s">
        <v>23</v>
      </c>
    </row>
    <row r="1770" spans="1:69" ht="16.8" customHeight="1" x14ac:dyDescent="0.35">
      <c r="A1770" s="2"/>
      <c r="B1770" s="2" t="s">
        <v>23</v>
      </c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4" t="s">
        <v>25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V1770" s="7" t="s">
        <v>23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130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173</v>
      </c>
      <c r="BK1770" s="21" t="s">
        <v>0</v>
      </c>
      <c r="BL1770" s="8" t="s">
        <v>35</v>
      </c>
      <c r="BM1770" s="8" t="s">
        <v>0</v>
      </c>
      <c r="BN1770" s="8" t="s">
        <v>41</v>
      </c>
      <c r="BO1770" s="8" t="s">
        <v>174</v>
      </c>
      <c r="BP1770" s="8" t="s">
        <v>0</v>
      </c>
      <c r="BQ1770" s="9" t="s">
        <v>175</v>
      </c>
    </row>
    <row r="1771" spans="1:69" ht="16.8" customHeight="1" x14ac:dyDescent="0.35">
      <c r="A1771" s="14">
        <v>45331</v>
      </c>
      <c r="B1771" s="15" t="s">
        <v>176</v>
      </c>
      <c r="C1771" s="15" t="s">
        <v>177</v>
      </c>
      <c r="D1771" s="16">
        <v>738.18</v>
      </c>
      <c r="E1771" s="16">
        <v>0</v>
      </c>
      <c r="F1771" s="16"/>
      <c r="G1771" s="16"/>
      <c r="H1771" s="105"/>
      <c r="I1771" s="4"/>
      <c r="J1771" s="14">
        <f>A1771</f>
        <v>45331</v>
      </c>
      <c r="K1771" s="17" t="s">
        <v>25</v>
      </c>
      <c r="L1771" s="16">
        <f>D1774+D1777+D1775+D1778</f>
        <v>1359.67</v>
      </c>
      <c r="M1771" s="16"/>
      <c r="N1771" s="82">
        <f>L1771+L1772-M1772</f>
        <v>1359.67</v>
      </c>
      <c r="O1771" s="80" t="e">
        <f>D1774+D1777+D1775-E1775-E1774+O1710</f>
        <v>#VALUE!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170316.04</v>
      </c>
      <c r="AA1771" s="15"/>
      <c r="AB1771" s="19">
        <f>A1771</f>
        <v>45331</v>
      </c>
      <c r="AC1771" s="12" t="s">
        <v>26</v>
      </c>
      <c r="AD1771" s="11">
        <f>N1771</f>
        <v>1359.67</v>
      </c>
      <c r="AE1771" s="11"/>
      <c r="AF1771" s="20"/>
      <c r="AG1771" s="20"/>
      <c r="AH1771" s="21" t="s">
        <v>27</v>
      </c>
      <c r="AI1771" s="22" t="s">
        <v>28</v>
      </c>
      <c r="AJ1771" s="23" t="s">
        <v>29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178</v>
      </c>
      <c r="BM1771" s="88">
        <f>BK1771</f>
        <v>45331</v>
      </c>
      <c r="BN1771" s="24" t="s">
        <v>178</v>
      </c>
      <c r="BO1771" s="24"/>
      <c r="BP1771" s="88">
        <f>BK1771</f>
        <v>45331</v>
      </c>
      <c r="BQ1771" s="126"/>
    </row>
    <row r="1772" spans="1:69" ht="16.8" customHeight="1" x14ac:dyDescent="0.35">
      <c r="A1772" s="15"/>
      <c r="B1772" s="15"/>
      <c r="C1772" s="15" t="s">
        <v>179</v>
      </c>
      <c r="D1772" s="16">
        <v>0</v>
      </c>
      <c r="E1772" s="16"/>
      <c r="F1772" s="16"/>
      <c r="G1772" s="16"/>
      <c r="H1772" s="105" t="s">
        <v>35</v>
      </c>
      <c r="I1772" s="4"/>
      <c r="J1772" s="14"/>
      <c r="K1772" s="17" t="s">
        <v>31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170316.04</v>
      </c>
      <c r="AA1772" s="15"/>
      <c r="AB1772" s="24"/>
      <c r="AC1772" s="24" t="s">
        <v>32</v>
      </c>
      <c r="AD1772" s="25"/>
      <c r="AE1772" s="25"/>
      <c r="AF1772" s="25"/>
      <c r="AG1772" s="25"/>
      <c r="AH1772" s="12" t="s">
        <v>33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 t="s">
        <v>23</v>
      </c>
      <c r="BL1772" s="24">
        <v>0</v>
      </c>
      <c r="BM1772" s="91" t="s">
        <v>23</v>
      </c>
      <c r="BN1772" s="24">
        <v>0</v>
      </c>
      <c r="BO1772" s="24">
        <v>0</v>
      </c>
      <c r="BP1772" s="91" t="s">
        <v>23</v>
      </c>
      <c r="BQ1772" s="126"/>
    </row>
    <row r="1773" spans="1:69" ht="16.8" customHeight="1" x14ac:dyDescent="0.35">
      <c r="A1773" s="15"/>
      <c r="B1773" s="15"/>
      <c r="C1773" s="15" t="s">
        <v>180</v>
      </c>
      <c r="D1773" s="16">
        <v>7076.09</v>
      </c>
      <c r="E1773" s="16">
        <v>337.5</v>
      </c>
      <c r="F1773" s="16" t="s">
        <v>23</v>
      </c>
      <c r="G1773" s="16"/>
      <c r="H1773" s="105">
        <f>D1774+H1712</f>
        <v>2802.4299999999994</v>
      </c>
      <c r="I1773" s="4"/>
      <c r="J1773" s="14"/>
      <c r="K1773" s="17" t="s">
        <v>36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170316.04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 t="s">
        <v>23</v>
      </c>
      <c r="BL1773" s="24">
        <v>0</v>
      </c>
      <c r="BM1773" s="91" t="s">
        <v>23</v>
      </c>
      <c r="BN1773" s="24">
        <v>0</v>
      </c>
      <c r="BO1773" s="24">
        <v>0</v>
      </c>
      <c r="BP1773" s="91" t="s">
        <v>23</v>
      </c>
      <c r="BQ1773" s="126"/>
    </row>
    <row r="1774" spans="1:69" ht="16.8" customHeight="1" x14ac:dyDescent="0.35">
      <c r="A1774" s="15"/>
      <c r="B1774" s="15">
        <v>0</v>
      </c>
      <c r="C1774" s="15" t="s">
        <v>181</v>
      </c>
      <c r="D1774" s="16">
        <v>153.51</v>
      </c>
      <c r="E1774" s="16"/>
      <c r="F1774" s="16"/>
      <c r="G1774" s="16"/>
      <c r="H1774" s="105" t="s">
        <v>41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170316.04</v>
      </c>
      <c r="AA1774" s="15"/>
      <c r="AB1774" s="24"/>
      <c r="AC1774" s="24"/>
      <c r="AD1774" s="25"/>
      <c r="AE1774" s="25"/>
      <c r="AF1774" s="25"/>
      <c r="AG1774" s="25"/>
      <c r="AH1774" s="17" t="s">
        <v>23</v>
      </c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 t="s">
        <v>23</v>
      </c>
      <c r="BL1774" s="24">
        <v>0</v>
      </c>
      <c r="BM1774" s="91" t="s">
        <v>23</v>
      </c>
      <c r="BN1774" s="24">
        <v>0</v>
      </c>
      <c r="BO1774" s="24">
        <v>0</v>
      </c>
      <c r="BP1774" s="91" t="s">
        <v>23</v>
      </c>
      <c r="BQ1774" s="126"/>
    </row>
    <row r="1775" spans="1:69" ht="16.8" customHeight="1" x14ac:dyDescent="0.35">
      <c r="A1775" s="15"/>
      <c r="B1775" s="16">
        <f>B1774+B1714</f>
        <v>457.09999999999991</v>
      </c>
      <c r="C1775" s="15" t="s">
        <v>182</v>
      </c>
      <c r="D1775" s="16">
        <v>1031.47</v>
      </c>
      <c r="E1775" s="16">
        <v>0</v>
      </c>
      <c r="F1775" s="16"/>
      <c r="G1775" s="16"/>
      <c r="H1775" s="105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170316.04</v>
      </c>
      <c r="AA1775" s="15"/>
      <c r="AB1775" s="24"/>
      <c r="AC1775" s="17" t="s">
        <v>23</v>
      </c>
      <c r="AD1775" s="25"/>
      <c r="AE1775" s="25" t="s">
        <v>23</v>
      </c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 t="s">
        <v>23</v>
      </c>
      <c r="BL1775" s="24">
        <v>0</v>
      </c>
      <c r="BM1775" s="91" t="s">
        <v>23</v>
      </c>
      <c r="BN1775" s="24">
        <v>0</v>
      </c>
      <c r="BO1775" s="24"/>
      <c r="BP1775" s="24"/>
      <c r="BQ1775" s="126"/>
    </row>
    <row r="1776" spans="1:69" ht="16.8" customHeight="1" x14ac:dyDescent="0.35">
      <c r="A1776" s="15"/>
      <c r="B1776" s="15"/>
      <c r="C1776" s="15" t="s">
        <v>183</v>
      </c>
      <c r="D1776" s="16">
        <v>706</v>
      </c>
      <c r="E1776" s="16">
        <v>0</v>
      </c>
      <c r="F1776" s="16"/>
      <c r="G1776" s="16"/>
      <c r="H1776" s="105" t="s">
        <v>45</v>
      </c>
      <c r="I1776" s="77" t="s">
        <v>184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170316.04</v>
      </c>
      <c r="AA1776" s="15"/>
      <c r="AB1776" s="24"/>
      <c r="AC1776" s="17" t="s">
        <v>23</v>
      </c>
      <c r="AD1776" s="25"/>
      <c r="AE1776" s="25" t="s">
        <v>23</v>
      </c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 t="s">
        <v>23</v>
      </c>
      <c r="BL1776" s="24">
        <v>0</v>
      </c>
      <c r="BM1776" s="91" t="s">
        <v>23</v>
      </c>
      <c r="BN1776" s="24">
        <v>0</v>
      </c>
      <c r="BO1776" s="24"/>
      <c r="BP1776" s="24"/>
      <c r="BQ1776" s="126"/>
    </row>
    <row r="1777" spans="1:69" ht="16.8" customHeight="1" x14ac:dyDescent="0.35">
      <c r="A1777" s="15"/>
      <c r="B1777" s="15" t="s">
        <v>43</v>
      </c>
      <c r="C1777" s="15" t="s">
        <v>185</v>
      </c>
      <c r="D1777" s="16">
        <v>0</v>
      </c>
      <c r="E1777" s="16"/>
      <c r="F1777" s="16"/>
      <c r="G1777" s="16"/>
      <c r="H1777" s="105">
        <f>D1777+H1716</f>
        <v>0</v>
      </c>
      <c r="I1777" s="78">
        <f>D1774+D1775-E1775+D1777</f>
        <v>1184.98</v>
      </c>
      <c r="J1777" s="14"/>
      <c r="K1777" s="15" t="s">
        <v>46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170316.04</v>
      </c>
      <c r="AA1777" s="15"/>
      <c r="AB1777" s="24"/>
      <c r="AC1777" s="17" t="s">
        <v>23</v>
      </c>
      <c r="AD1777" s="25"/>
      <c r="AE1777" s="25" t="s">
        <v>23</v>
      </c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 t="s">
        <v>23</v>
      </c>
      <c r="BL1777" s="24">
        <v>0</v>
      </c>
      <c r="BM1777" s="91" t="s">
        <v>23</v>
      </c>
      <c r="BN1777" s="24">
        <v>0</v>
      </c>
      <c r="BO1777" s="24"/>
      <c r="BP1777" s="24"/>
      <c r="BQ1777" s="126"/>
    </row>
    <row r="1778" spans="1:69" ht="16.8" customHeight="1" x14ac:dyDescent="0.35">
      <c r="A1778" s="15"/>
      <c r="B1778" s="15"/>
      <c r="C1778" s="15" t="s">
        <v>186</v>
      </c>
      <c r="D1778" s="16">
        <v>174.69</v>
      </c>
      <c r="E1778" s="16"/>
      <c r="F1778" s="16"/>
      <c r="G1778" s="16">
        <v>0</v>
      </c>
      <c r="H1778" s="105" t="s">
        <v>50</v>
      </c>
      <c r="I1778" s="4"/>
      <c r="J1778" s="14"/>
      <c r="K1778" s="15" t="s">
        <v>48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170316.04</v>
      </c>
      <c r="AA1778" s="15" t="s">
        <v>23</v>
      </c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 t="s">
        <v>23</v>
      </c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 t="s">
        <v>23</v>
      </c>
      <c r="AR1778" s="14"/>
      <c r="AS1778" s="18"/>
      <c r="AT1778" s="16">
        <v>0</v>
      </c>
      <c r="AU1778" s="18">
        <f t="shared" si="594"/>
        <v>0</v>
      </c>
      <c r="AV1778" s="15" t="s">
        <v>23</v>
      </c>
      <c r="AX1778" s="14"/>
      <c r="AY1778" s="18"/>
      <c r="AZ1778" s="16">
        <v>0</v>
      </c>
      <c r="BA1778" s="18">
        <f t="shared" si="595"/>
        <v>0</v>
      </c>
      <c r="BB1778" s="15" t="s">
        <v>23</v>
      </c>
      <c r="BD1778" s="14"/>
      <c r="BE1778" s="18"/>
      <c r="BF1778" s="16">
        <v>0</v>
      </c>
      <c r="BG1778" s="18">
        <f t="shared" si="596"/>
        <v>0</v>
      </c>
      <c r="BH1778" s="15" t="s">
        <v>23</v>
      </c>
      <c r="BJ1778" s="86">
        <v>0</v>
      </c>
      <c r="BK1778" s="90" t="s">
        <v>23</v>
      </c>
      <c r="BL1778" s="24">
        <v>0</v>
      </c>
      <c r="BM1778" s="91" t="s">
        <v>23</v>
      </c>
      <c r="BN1778" s="24">
        <v>0</v>
      </c>
      <c r="BO1778" s="24"/>
      <c r="BP1778" s="24"/>
      <c r="BQ1778" s="126"/>
    </row>
    <row r="1779" spans="1:69" ht="16.8" customHeight="1" x14ac:dyDescent="0.35">
      <c r="A1779" s="15"/>
      <c r="B1779" s="15"/>
      <c r="C1779" s="15" t="s">
        <v>187</v>
      </c>
      <c r="D1779" s="16"/>
      <c r="E1779" s="16"/>
      <c r="F1779" s="16"/>
      <c r="G1779" s="16">
        <v>0</v>
      </c>
      <c r="H1779" s="105">
        <f>D1778+H1718</f>
        <v>1775.2899999999997</v>
      </c>
      <c r="I1779" s="4"/>
      <c r="J1779" s="14"/>
      <c r="K1779" s="15" t="s">
        <v>51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170316.04</v>
      </c>
      <c r="AA1779" s="15" t="s">
        <v>23</v>
      </c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 t="s">
        <v>23</v>
      </c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 t="s">
        <v>23</v>
      </c>
      <c r="AR1779" s="14"/>
      <c r="AS1779" s="18">
        <v>0</v>
      </c>
      <c r="AT1779" s="16">
        <v>0</v>
      </c>
      <c r="AU1779" s="18">
        <f t="shared" si="594"/>
        <v>0</v>
      </c>
      <c r="AV1779" s="15" t="s">
        <v>23</v>
      </c>
      <c r="AX1779" s="14"/>
      <c r="AY1779" s="18">
        <v>0</v>
      </c>
      <c r="AZ1779" s="16">
        <v>0</v>
      </c>
      <c r="BA1779" s="18">
        <f t="shared" si="595"/>
        <v>0</v>
      </c>
      <c r="BB1779" s="15" t="s">
        <v>23</v>
      </c>
      <c r="BD1779" s="14"/>
      <c r="BE1779" s="18">
        <v>0</v>
      </c>
      <c r="BF1779" s="16">
        <v>0</v>
      </c>
      <c r="BG1779" s="18">
        <f t="shared" si="596"/>
        <v>0</v>
      </c>
      <c r="BH1779" s="15" t="s">
        <v>23</v>
      </c>
      <c r="BJ1779" s="86">
        <v>0</v>
      </c>
      <c r="BK1779" s="90" t="s">
        <v>23</v>
      </c>
      <c r="BL1779" s="24">
        <v>0</v>
      </c>
      <c r="BM1779" s="91" t="s">
        <v>23</v>
      </c>
      <c r="BN1779" s="24">
        <v>0</v>
      </c>
      <c r="BO1779" s="24"/>
      <c r="BP1779" s="24"/>
      <c r="BQ1779" s="126"/>
    </row>
    <row r="1780" spans="1:69" ht="16.8" customHeight="1" x14ac:dyDescent="0.35">
      <c r="A1780" s="15"/>
      <c r="B1780" s="15"/>
      <c r="C1780" s="15" t="s">
        <v>188</v>
      </c>
      <c r="D1780" s="16"/>
      <c r="E1780" s="16"/>
      <c r="F1780" s="16"/>
      <c r="G1780" s="16">
        <v>0</v>
      </c>
      <c r="H1780" s="105" t="s">
        <v>23</v>
      </c>
      <c r="I1780" s="4"/>
      <c r="J1780" s="14"/>
      <c r="K1780" s="15" t="s">
        <v>53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170316.04</v>
      </c>
      <c r="AA1780" s="15" t="s">
        <v>23</v>
      </c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 t="s">
        <v>23</v>
      </c>
      <c r="AR1780" s="14"/>
      <c r="AS1780" s="18"/>
      <c r="AT1780" s="16">
        <v>0</v>
      </c>
      <c r="AU1780" s="18">
        <f t="shared" si="594"/>
        <v>0</v>
      </c>
      <c r="AV1780" s="15" t="s">
        <v>23</v>
      </c>
      <c r="AX1780" s="14"/>
      <c r="AY1780" s="18"/>
      <c r="AZ1780" s="16">
        <v>0</v>
      </c>
      <c r="BA1780" s="18">
        <f t="shared" si="595"/>
        <v>0</v>
      </c>
      <c r="BB1780" s="15" t="s">
        <v>23</v>
      </c>
      <c r="BD1780" s="14"/>
      <c r="BE1780" s="18"/>
      <c r="BF1780" s="16">
        <v>0</v>
      </c>
      <c r="BG1780" s="18">
        <f t="shared" si="596"/>
        <v>0</v>
      </c>
      <c r="BH1780" s="15" t="s">
        <v>23</v>
      </c>
      <c r="BJ1780" s="86">
        <v>0</v>
      </c>
      <c r="BK1780" s="90" t="s">
        <v>23</v>
      </c>
      <c r="BL1780" s="24">
        <v>0</v>
      </c>
      <c r="BM1780" s="24"/>
      <c r="BN1780" s="24"/>
      <c r="BO1780" s="24"/>
      <c r="BP1780" s="24"/>
      <c r="BQ1780" s="126"/>
    </row>
    <row r="1781" spans="1:69" ht="16.8" customHeight="1" x14ac:dyDescent="0.35">
      <c r="A1781" s="15"/>
      <c r="B1781" s="15"/>
      <c r="C1781" s="15" t="s">
        <v>189</v>
      </c>
      <c r="D1781" s="16"/>
      <c r="E1781" s="16"/>
      <c r="F1781" s="16"/>
      <c r="G1781" s="16">
        <v>0</v>
      </c>
      <c r="H1781" s="105" t="s">
        <v>23</v>
      </c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170316.04</v>
      </c>
      <c r="AA1781" s="15" t="s">
        <v>23</v>
      </c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 t="s">
        <v>23</v>
      </c>
      <c r="AR1781" s="14"/>
      <c r="AS1781" s="18"/>
      <c r="AT1781" s="16">
        <v>0</v>
      </c>
      <c r="AU1781" s="18">
        <f t="shared" si="594"/>
        <v>0</v>
      </c>
      <c r="AV1781" s="15" t="s">
        <v>23</v>
      </c>
      <c r="AX1781" s="14"/>
      <c r="AY1781" s="18"/>
      <c r="AZ1781" s="16">
        <v>0</v>
      </c>
      <c r="BA1781" s="18">
        <f t="shared" si="595"/>
        <v>0</v>
      </c>
      <c r="BB1781" s="15" t="s">
        <v>23</v>
      </c>
      <c r="BD1781" s="14"/>
      <c r="BE1781" s="18"/>
      <c r="BF1781" s="16">
        <v>0</v>
      </c>
      <c r="BG1781" s="18">
        <f t="shared" si="596"/>
        <v>0</v>
      </c>
      <c r="BH1781" s="15" t="s">
        <v>23</v>
      </c>
      <c r="BJ1781" s="86">
        <v>0</v>
      </c>
      <c r="BK1781" s="90" t="s">
        <v>23</v>
      </c>
      <c r="BL1781" s="24" t="s">
        <v>23</v>
      </c>
      <c r="BM1781" s="24"/>
      <c r="BN1781" s="24"/>
      <c r="BO1781" s="24"/>
      <c r="BP1781" s="24"/>
      <c r="BQ1781" s="126"/>
    </row>
    <row r="1782" spans="1:69" ht="16.8" customHeight="1" x14ac:dyDescent="0.35">
      <c r="A1782" s="15"/>
      <c r="B1782" s="15"/>
      <c r="C1782" s="15" t="s">
        <v>190</v>
      </c>
      <c r="D1782" s="16"/>
      <c r="E1782" s="16"/>
      <c r="F1782" s="16"/>
      <c r="G1782" s="16">
        <v>0</v>
      </c>
      <c r="H1782" s="16" t="s">
        <v>23</v>
      </c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170316.04</v>
      </c>
      <c r="AA1782" s="15" t="s">
        <v>23</v>
      </c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 t="s">
        <v>23</v>
      </c>
      <c r="AR1782" s="14"/>
      <c r="AS1782" s="18"/>
      <c r="AT1782" s="16">
        <v>0</v>
      </c>
      <c r="AU1782" s="18">
        <f t="shared" si="594"/>
        <v>0</v>
      </c>
      <c r="AV1782" s="15" t="s">
        <v>23</v>
      </c>
      <c r="AX1782" s="14"/>
      <c r="AY1782" s="18"/>
      <c r="AZ1782" s="16">
        <v>0</v>
      </c>
      <c r="BA1782" s="18">
        <f t="shared" si="595"/>
        <v>0</v>
      </c>
      <c r="BB1782" s="15" t="s">
        <v>23</v>
      </c>
      <c r="BD1782" s="14"/>
      <c r="BE1782" s="18"/>
      <c r="BF1782" s="16">
        <v>0</v>
      </c>
      <c r="BG1782" s="18">
        <f t="shared" si="596"/>
        <v>0</v>
      </c>
      <c r="BH1782" s="15" t="s">
        <v>23</v>
      </c>
      <c r="BJ1782" s="86">
        <v>0</v>
      </c>
      <c r="BK1782" s="90" t="s">
        <v>23</v>
      </c>
      <c r="BL1782" s="24"/>
      <c r="BM1782" s="24"/>
      <c r="BN1782" s="24"/>
      <c r="BO1782" s="24"/>
      <c r="BP1782" s="24"/>
      <c r="BQ1782" s="126"/>
    </row>
    <row r="1783" spans="1:69" ht="16.8" customHeight="1" x14ac:dyDescent="0.35">
      <c r="A1783" s="15"/>
      <c r="B1783" s="15"/>
      <c r="C1783" s="15" t="s">
        <v>56</v>
      </c>
      <c r="D1783" s="16">
        <f>SUM(G1775:G1782)+E1778+E1779+E1780+E1781+E1782</f>
        <v>0</v>
      </c>
      <c r="E1783" s="16"/>
      <c r="F1783" s="16"/>
      <c r="G1783" s="16"/>
      <c r="H1783" s="16" t="s">
        <v>23</v>
      </c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 t="s">
        <v>23</v>
      </c>
      <c r="W1783" s="14"/>
      <c r="X1783" s="18"/>
      <c r="Y1783" s="16">
        <v>0</v>
      </c>
      <c r="Z1783" s="18">
        <f t="shared" si="592"/>
        <v>170316.04</v>
      </c>
      <c r="AA1783" s="15" t="s">
        <v>23</v>
      </c>
      <c r="AB1783" s="24"/>
      <c r="AC1783" s="15" t="s">
        <v>23</v>
      </c>
      <c r="AD1783" s="25"/>
      <c r="AE1783" s="62" t="s">
        <v>23</v>
      </c>
      <c r="AF1783" s="63" t="s">
        <v>23</v>
      </c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 t="s">
        <v>23</v>
      </c>
      <c r="AR1783" s="14"/>
      <c r="AS1783" s="18"/>
      <c r="AT1783" s="16">
        <v>0</v>
      </c>
      <c r="AU1783" s="18">
        <f t="shared" si="594"/>
        <v>0</v>
      </c>
      <c r="AV1783" s="15" t="s">
        <v>23</v>
      </c>
      <c r="AX1783" s="14"/>
      <c r="AY1783" s="18"/>
      <c r="AZ1783" s="16">
        <v>0</v>
      </c>
      <c r="BA1783" s="18">
        <f t="shared" si="595"/>
        <v>0</v>
      </c>
      <c r="BB1783" s="15" t="s">
        <v>23</v>
      </c>
      <c r="BD1783" s="14"/>
      <c r="BE1783" s="18"/>
      <c r="BF1783" s="16">
        <v>0</v>
      </c>
      <c r="BG1783" s="18">
        <f t="shared" si="596"/>
        <v>0</v>
      </c>
      <c r="BH1783" s="15" t="s">
        <v>23</v>
      </c>
      <c r="BJ1783" s="86">
        <v>0</v>
      </c>
      <c r="BK1783" s="90" t="s">
        <v>23</v>
      </c>
      <c r="BL1783" s="24" t="s">
        <v>23</v>
      </c>
      <c r="BM1783" s="24"/>
      <c r="BN1783" s="24"/>
      <c r="BO1783" s="24"/>
      <c r="BP1783" s="24"/>
      <c r="BQ1783" s="126"/>
    </row>
    <row r="1784" spans="1:69" ht="16.8" customHeight="1" x14ac:dyDescent="0.35">
      <c r="A1784" s="15"/>
      <c r="B1784" s="15"/>
      <c r="C1784" s="15" t="s">
        <v>57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191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 t="s">
        <v>23</v>
      </c>
      <c r="W1784" s="14"/>
      <c r="X1784" s="18"/>
      <c r="Y1784" s="16">
        <v>0</v>
      </c>
      <c r="Z1784" s="18">
        <f t="shared" si="592"/>
        <v>170316.04</v>
      </c>
      <c r="AA1784" s="15" t="str">
        <f>C1784</f>
        <v>Sinistro</v>
      </c>
      <c r="AB1784" s="24"/>
      <c r="AC1784" s="15" t="s">
        <v>23</v>
      </c>
      <c r="AD1784" s="25"/>
      <c r="AE1784" s="62" t="s">
        <v>23</v>
      </c>
      <c r="AF1784" s="63" t="s">
        <v>23</v>
      </c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 t="s">
        <v>23</v>
      </c>
      <c r="AR1784" s="14"/>
      <c r="AS1784" s="18"/>
      <c r="AT1784" s="16">
        <v>0</v>
      </c>
      <c r="AU1784" s="18">
        <f t="shared" si="594"/>
        <v>0</v>
      </c>
      <c r="AV1784" s="15" t="s">
        <v>23</v>
      </c>
      <c r="AX1784" s="14"/>
      <c r="AY1784" s="18"/>
      <c r="AZ1784" s="16">
        <v>0</v>
      </c>
      <c r="BA1784" s="18">
        <f t="shared" si="595"/>
        <v>0</v>
      </c>
      <c r="BB1784" s="15" t="s">
        <v>23</v>
      </c>
      <c r="BD1784" s="14"/>
      <c r="BE1784" s="18"/>
      <c r="BF1784" s="16">
        <v>0</v>
      </c>
      <c r="BG1784" s="18">
        <f t="shared" si="596"/>
        <v>0</v>
      </c>
      <c r="BH1784" s="15" t="s">
        <v>23</v>
      </c>
      <c r="BJ1784" s="86">
        <v>0</v>
      </c>
      <c r="BK1784" s="90" t="s">
        <v>23</v>
      </c>
      <c r="BL1784" s="24"/>
      <c r="BM1784" s="24"/>
      <c r="BN1784" s="24"/>
      <c r="BO1784" s="24"/>
      <c r="BP1784" s="24"/>
      <c r="BQ1784" s="126"/>
    </row>
    <row r="1785" spans="1:69" ht="16.8" customHeight="1" x14ac:dyDescent="0.35">
      <c r="A1785" s="15"/>
      <c r="B1785" s="15"/>
      <c r="C1785" s="15" t="s">
        <v>58</v>
      </c>
      <c r="D1785" s="16">
        <f>E1784+G1784</f>
        <v>0</v>
      </c>
      <c r="E1785" s="16"/>
      <c r="F1785" s="16"/>
      <c r="G1785" s="16"/>
      <c r="H1785" s="16" t="s">
        <v>23</v>
      </c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 t="s">
        <v>23</v>
      </c>
      <c r="W1785" s="14"/>
      <c r="X1785" s="18"/>
      <c r="Y1785" s="16">
        <v>0</v>
      </c>
      <c r="Z1785" s="18">
        <f t="shared" si="592"/>
        <v>170316.04</v>
      </c>
      <c r="AA1785" s="15" t="s">
        <v>23</v>
      </c>
      <c r="AB1785" s="24"/>
      <c r="AC1785" s="64" t="s">
        <v>146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 t="s">
        <v>23</v>
      </c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 t="s">
        <v>23</v>
      </c>
      <c r="AR1785" s="14"/>
      <c r="AS1785" s="18"/>
      <c r="AT1785" s="16">
        <v>0</v>
      </c>
      <c r="AU1785" s="18">
        <f t="shared" si="594"/>
        <v>0</v>
      </c>
      <c r="AV1785" s="15" t="s">
        <v>23</v>
      </c>
      <c r="AX1785" s="14"/>
      <c r="AY1785" s="18"/>
      <c r="AZ1785" s="16">
        <v>0</v>
      </c>
      <c r="BA1785" s="18">
        <f t="shared" si="595"/>
        <v>0</v>
      </c>
      <c r="BB1785" s="15" t="s">
        <v>23</v>
      </c>
      <c r="BD1785" s="14"/>
      <c r="BE1785" s="18"/>
      <c r="BF1785" s="16">
        <v>0</v>
      </c>
      <c r="BG1785" s="18">
        <f t="shared" si="596"/>
        <v>0</v>
      </c>
      <c r="BH1785" s="15" t="s">
        <v>23</v>
      </c>
      <c r="BJ1785" s="86"/>
      <c r="BK1785" s="86"/>
      <c r="BL1785" s="24" t="s">
        <v>23</v>
      </c>
      <c r="BM1785" s="24"/>
      <c r="BN1785" s="24"/>
      <c r="BO1785" s="24"/>
      <c r="BP1785" s="24"/>
      <c r="BQ1785" s="126"/>
    </row>
    <row r="1786" spans="1:69" ht="16.8" customHeight="1" x14ac:dyDescent="0.35">
      <c r="A1786" s="15"/>
      <c r="B1786" s="15"/>
      <c r="C1786" s="15" t="s">
        <v>59</v>
      </c>
      <c r="D1786" s="16" t="s">
        <v>23</v>
      </c>
      <c r="E1786" s="16"/>
      <c r="F1786" s="16"/>
      <c r="G1786" s="16">
        <v>0</v>
      </c>
      <c r="H1786" s="16" t="s">
        <v>23</v>
      </c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170316.04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 t="s">
        <v>23</v>
      </c>
      <c r="BM1786" s="24"/>
      <c r="BN1786" s="24"/>
      <c r="BO1786" s="24"/>
      <c r="BP1786" s="24"/>
      <c r="BQ1786" s="126"/>
    </row>
    <row r="1787" spans="1:69" ht="16.8" customHeight="1" x14ac:dyDescent="0.35">
      <c r="A1787" s="15"/>
      <c r="B1787" s="15"/>
      <c r="C1787" s="15" t="s">
        <v>147</v>
      </c>
      <c r="D1787" s="16"/>
      <c r="E1787" s="16"/>
      <c r="F1787" s="16"/>
      <c r="G1787" s="16">
        <v>0</v>
      </c>
      <c r="H1787" s="16" t="s">
        <v>23</v>
      </c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170316.04</v>
      </c>
      <c r="AA1787" s="15" t="s">
        <v>23</v>
      </c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 t="s">
        <v>23</v>
      </c>
      <c r="AR1787" s="14"/>
      <c r="AS1787" s="18"/>
      <c r="AT1787" s="16">
        <v>0</v>
      </c>
      <c r="AU1787" s="18">
        <f t="shared" si="594"/>
        <v>0</v>
      </c>
      <c r="AV1787" s="15" t="s">
        <v>23</v>
      </c>
      <c r="AX1787" s="14"/>
      <c r="AY1787" s="18"/>
      <c r="AZ1787" s="16">
        <v>0</v>
      </c>
      <c r="BA1787" s="18">
        <f t="shared" si="595"/>
        <v>0</v>
      </c>
      <c r="BB1787" s="15" t="s">
        <v>23</v>
      </c>
      <c r="BD1787" s="14"/>
      <c r="BE1787" s="18"/>
      <c r="BF1787" s="16">
        <v>0</v>
      </c>
      <c r="BG1787" s="18">
        <f t="shared" si="596"/>
        <v>0</v>
      </c>
      <c r="BH1787" s="15" t="s">
        <v>23</v>
      </c>
      <c r="BJ1787" s="86"/>
      <c r="BK1787" s="86"/>
      <c r="BL1787" s="24" t="s">
        <v>23</v>
      </c>
      <c r="BM1787" s="24"/>
      <c r="BN1787" s="24"/>
      <c r="BO1787" s="24"/>
      <c r="BP1787" s="24"/>
      <c r="BQ1787" s="126"/>
    </row>
    <row r="1788" spans="1:69" ht="16.8" customHeight="1" x14ac:dyDescent="0.35">
      <c r="A1788" s="15"/>
      <c r="B1788" s="15"/>
      <c r="C1788" s="15" t="s">
        <v>61</v>
      </c>
      <c r="D1788" s="16">
        <f>SUM(G1787:G1788)</f>
        <v>0</v>
      </c>
      <c r="E1788" s="16">
        <v>0</v>
      </c>
      <c r="F1788" s="16"/>
      <c r="G1788" s="16">
        <v>0</v>
      </c>
      <c r="H1788" s="16" t="s">
        <v>23</v>
      </c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170316.04</v>
      </c>
      <c r="AA1788" s="15" t="s">
        <v>23</v>
      </c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 t="s">
        <v>23</v>
      </c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 t="s">
        <v>23</v>
      </c>
      <c r="AR1788" s="14"/>
      <c r="AS1788" s="18"/>
      <c r="AT1788" s="16">
        <v>0</v>
      </c>
      <c r="AU1788" s="18">
        <f t="shared" si="594"/>
        <v>0</v>
      </c>
      <c r="AV1788" s="15" t="s">
        <v>23</v>
      </c>
      <c r="AX1788" s="14"/>
      <c r="AY1788" s="18"/>
      <c r="AZ1788" s="16">
        <v>0</v>
      </c>
      <c r="BA1788" s="18">
        <f t="shared" si="595"/>
        <v>0</v>
      </c>
      <c r="BB1788" s="15" t="s">
        <v>23</v>
      </c>
      <c r="BD1788" s="14"/>
      <c r="BE1788" s="18"/>
      <c r="BF1788" s="16">
        <v>0</v>
      </c>
      <c r="BG1788" s="18">
        <f t="shared" si="596"/>
        <v>0</v>
      </c>
      <c r="BH1788" s="15" t="s">
        <v>23</v>
      </c>
      <c r="BJ1788" s="86"/>
      <c r="BK1788" s="86"/>
      <c r="BL1788" s="24" t="s">
        <v>23</v>
      </c>
      <c r="BM1788" s="24"/>
      <c r="BN1788" s="24"/>
      <c r="BO1788" s="24"/>
      <c r="BP1788" s="24"/>
      <c r="BQ1788" s="126"/>
    </row>
    <row r="1789" spans="1:69" ht="16.8" customHeight="1" x14ac:dyDescent="0.35">
      <c r="A1789" s="15"/>
      <c r="B1789" s="15"/>
      <c r="C1789" s="28" t="s">
        <v>148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170316.04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 t="s">
        <v>23</v>
      </c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 t="s">
        <v>23</v>
      </c>
      <c r="BD1789" s="14"/>
      <c r="BE1789" s="18"/>
      <c r="BF1789" s="16">
        <v>0</v>
      </c>
      <c r="BG1789" s="18">
        <f t="shared" si="596"/>
        <v>0</v>
      </c>
      <c r="BH1789" s="15" t="s">
        <v>23</v>
      </c>
      <c r="BJ1789" s="86"/>
      <c r="BK1789" s="86"/>
      <c r="BL1789" s="24" t="s">
        <v>23</v>
      </c>
      <c r="BM1789" s="24"/>
      <c r="BN1789" s="24"/>
      <c r="BO1789" s="24"/>
      <c r="BP1789" s="24"/>
      <c r="BQ1789" s="126"/>
    </row>
    <row r="1790" spans="1:69" ht="16.8" customHeight="1" x14ac:dyDescent="0.35">
      <c r="A1790" s="15"/>
      <c r="B1790" s="15"/>
      <c r="C1790" s="15" t="s">
        <v>23</v>
      </c>
      <c r="D1790" s="16"/>
      <c r="E1790" s="16"/>
      <c r="F1790" s="16" t="s">
        <v>23</v>
      </c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 t="str">
        <f t="shared" si="601"/>
        <v/>
      </c>
      <c r="W1790" s="14"/>
      <c r="X1790" s="18"/>
      <c r="Y1790" s="16">
        <v>0</v>
      </c>
      <c r="Z1790" s="18">
        <f t="shared" si="592"/>
        <v>170316.04</v>
      </c>
      <c r="AA1790" s="15" t="s">
        <v>23</v>
      </c>
      <c r="AB1790" s="24"/>
      <c r="AC1790" s="15" t="str">
        <f t="shared" si="602"/>
        <v/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 t="s">
        <v>23</v>
      </c>
      <c r="AR1790" s="14"/>
      <c r="AS1790" s="18"/>
      <c r="AT1790" s="16">
        <v>0</v>
      </c>
      <c r="AU1790" s="18">
        <f t="shared" si="594"/>
        <v>0</v>
      </c>
      <c r="AV1790" s="15" t="s">
        <v>23</v>
      </c>
      <c r="AX1790" s="14"/>
      <c r="AY1790" s="18"/>
      <c r="AZ1790" s="16">
        <v>0</v>
      </c>
      <c r="BA1790" s="18">
        <f t="shared" si="595"/>
        <v>0</v>
      </c>
      <c r="BB1790" s="15" t="s">
        <v>23</v>
      </c>
      <c r="BD1790" s="14"/>
      <c r="BE1790" s="18"/>
      <c r="BF1790" s="16">
        <v>0</v>
      </c>
      <c r="BG1790" s="18">
        <f t="shared" si="596"/>
        <v>0</v>
      </c>
      <c r="BH1790" s="15" t="s">
        <v>23</v>
      </c>
      <c r="BJ1790" s="86"/>
      <c r="BK1790" s="86"/>
      <c r="BL1790" s="24"/>
      <c r="BM1790" s="24"/>
      <c r="BN1790" s="24"/>
      <c r="BO1790" s="24"/>
      <c r="BP1790" s="24"/>
      <c r="BQ1790" s="126"/>
    </row>
    <row r="1791" spans="1:69" ht="16.8" customHeight="1" x14ac:dyDescent="0.35">
      <c r="A1791" s="15"/>
      <c r="B1791" s="15"/>
      <c r="C1791" s="28" t="s">
        <v>63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170316.04</v>
      </c>
      <c r="AA1791" s="15" t="s">
        <v>23</v>
      </c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 t="s">
        <v>23</v>
      </c>
      <c r="AR1791" s="14"/>
      <c r="AS1791" s="18"/>
      <c r="AT1791" s="16">
        <v>0</v>
      </c>
      <c r="AU1791" s="18">
        <f t="shared" si="594"/>
        <v>0</v>
      </c>
      <c r="AV1791" s="15" t="s">
        <v>23</v>
      </c>
      <c r="AX1791" s="14"/>
      <c r="AY1791" s="18"/>
      <c r="AZ1791" s="16">
        <v>0</v>
      </c>
      <c r="BA1791" s="18">
        <f t="shared" si="595"/>
        <v>0</v>
      </c>
      <c r="BB1791" s="15" t="s">
        <v>23</v>
      </c>
      <c r="BD1791" s="14"/>
      <c r="BE1791" s="18"/>
      <c r="BF1791" s="16">
        <v>0</v>
      </c>
      <c r="BG1791" s="18">
        <f t="shared" si="596"/>
        <v>0</v>
      </c>
      <c r="BH1791" s="15" t="s">
        <v>23</v>
      </c>
      <c r="BJ1791" s="86"/>
      <c r="BK1791" s="86"/>
      <c r="BL1791" s="24"/>
      <c r="BM1791" s="24"/>
      <c r="BN1791" s="24"/>
      <c r="BO1791" s="24"/>
      <c r="BP1791" s="24"/>
      <c r="BQ1791" s="126"/>
    </row>
    <row r="1792" spans="1:69" ht="16.8" customHeight="1" x14ac:dyDescent="0.35">
      <c r="A1792" s="15"/>
      <c r="B1792" s="15"/>
      <c r="C1792" s="15" t="s">
        <v>64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170316.04</v>
      </c>
      <c r="AA1792" s="15" t="s">
        <v>23</v>
      </c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 t="s">
        <v>23</v>
      </c>
      <c r="AR1792" s="14"/>
      <c r="AS1792" s="18"/>
      <c r="AT1792" s="16">
        <v>0</v>
      </c>
      <c r="AU1792" s="18">
        <f t="shared" si="594"/>
        <v>0</v>
      </c>
      <c r="AV1792" s="15" t="s">
        <v>23</v>
      </c>
      <c r="AX1792" s="14"/>
      <c r="AY1792" s="18"/>
      <c r="AZ1792" s="16">
        <v>0</v>
      </c>
      <c r="BA1792" s="18">
        <f t="shared" si="595"/>
        <v>0</v>
      </c>
      <c r="BB1792" s="15" t="s">
        <v>23</v>
      </c>
      <c r="BD1792" s="14"/>
      <c r="BE1792" s="18"/>
      <c r="BF1792" s="16">
        <v>0</v>
      </c>
      <c r="BG1792" s="18">
        <f t="shared" si="596"/>
        <v>0</v>
      </c>
      <c r="BH1792" s="15" t="s">
        <v>23</v>
      </c>
      <c r="BJ1792" s="86"/>
      <c r="BK1792" s="86"/>
      <c r="BL1792" s="24" t="s">
        <v>23</v>
      </c>
      <c r="BM1792" s="24"/>
      <c r="BN1792" s="24"/>
      <c r="BO1792" s="24"/>
      <c r="BP1792" s="24"/>
      <c r="BQ1792" s="126"/>
    </row>
    <row r="1793" spans="1:69" ht="16.8" customHeight="1" x14ac:dyDescent="0.35">
      <c r="A1793" s="15"/>
      <c r="B1793" s="15"/>
      <c r="C1793" s="15" t="s">
        <v>51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65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170316.04</v>
      </c>
      <c r="AA1793" s="15" t="s">
        <v>23</v>
      </c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 t="s">
        <v>23</v>
      </c>
      <c r="AR1793" s="14"/>
      <c r="AS1793" s="18"/>
      <c r="AT1793" s="16">
        <v>0</v>
      </c>
      <c r="AU1793" s="18">
        <f t="shared" si="594"/>
        <v>0</v>
      </c>
      <c r="AV1793" s="15" t="s">
        <v>23</v>
      </c>
      <c r="AX1793" s="14"/>
      <c r="AY1793" s="18"/>
      <c r="AZ1793" s="16">
        <v>0</v>
      </c>
      <c r="BA1793" s="18">
        <f t="shared" si="595"/>
        <v>0</v>
      </c>
      <c r="BB1793" s="15" t="s">
        <v>23</v>
      </c>
      <c r="BD1793" s="14"/>
      <c r="BE1793" s="18"/>
      <c r="BF1793" s="16">
        <v>0</v>
      </c>
      <c r="BG1793" s="18">
        <f t="shared" si="596"/>
        <v>0</v>
      </c>
      <c r="BH1793" s="15" t="s">
        <v>23</v>
      </c>
      <c r="BJ1793" s="86"/>
      <c r="BK1793" s="86"/>
      <c r="BL1793" s="24"/>
      <c r="BM1793" s="24"/>
      <c r="BN1793" s="24"/>
      <c r="BO1793" s="24"/>
      <c r="BP1793" s="24"/>
      <c r="BQ1793" s="126"/>
    </row>
    <row r="1794" spans="1:69" ht="16.8" customHeight="1" x14ac:dyDescent="0.35">
      <c r="A1794" s="15"/>
      <c r="B1794" s="15"/>
      <c r="C1794" s="28" t="s">
        <v>66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 t="s">
        <v>23</v>
      </c>
      <c r="L1794" s="16"/>
      <c r="M1794" s="16"/>
      <c r="N1794" s="16" t="s">
        <v>67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170316.04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 t="s">
        <v>23</v>
      </c>
      <c r="AR1794" s="14"/>
      <c r="AS1794" s="18"/>
      <c r="AT1794" s="16"/>
      <c r="AU1794" s="18">
        <f t="shared" si="594"/>
        <v>0</v>
      </c>
      <c r="AV1794" s="15" t="s">
        <v>23</v>
      </c>
      <c r="AX1794" s="14"/>
      <c r="AY1794" s="18"/>
      <c r="AZ1794" s="16"/>
      <c r="BA1794" s="18">
        <f t="shared" si="595"/>
        <v>0</v>
      </c>
      <c r="BB1794" s="15" t="s">
        <v>23</v>
      </c>
      <c r="BD1794" s="14"/>
      <c r="BE1794" s="18"/>
      <c r="BF1794" s="16"/>
      <c r="BG1794" s="18">
        <f t="shared" si="596"/>
        <v>0</v>
      </c>
      <c r="BH1794" s="15" t="s">
        <v>23</v>
      </c>
      <c r="BJ1794" s="86"/>
      <c r="BK1794" s="86"/>
      <c r="BL1794" s="24"/>
      <c r="BM1794" s="24"/>
      <c r="BN1794" s="24"/>
      <c r="BO1794" s="24"/>
      <c r="BP1794" s="24"/>
      <c r="BQ1794" s="126"/>
    </row>
    <row r="1795" spans="1:69" ht="16.8" customHeight="1" x14ac:dyDescent="0.35">
      <c r="A1795" s="15"/>
      <c r="B1795" s="66"/>
      <c r="C1795" s="15" t="s">
        <v>149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 t="s">
        <v>23</v>
      </c>
      <c r="L1795" s="16"/>
      <c r="M1795" s="16">
        <v>0</v>
      </c>
      <c r="N1795" s="16" t="s">
        <v>69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170316.04</v>
      </c>
      <c r="AA1795" s="15" t="s">
        <v>23</v>
      </c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 t="s">
        <v>23</v>
      </c>
      <c r="AR1795" s="14"/>
      <c r="AS1795" s="18"/>
      <c r="AT1795" s="16">
        <v>0</v>
      </c>
      <c r="AU1795" s="18">
        <f t="shared" si="594"/>
        <v>0</v>
      </c>
      <c r="AV1795" s="15" t="s">
        <v>23</v>
      </c>
      <c r="AX1795" s="14"/>
      <c r="AY1795" s="18"/>
      <c r="AZ1795" s="16">
        <v>0</v>
      </c>
      <c r="BA1795" s="18">
        <f t="shared" si="595"/>
        <v>0</v>
      </c>
      <c r="BB1795" s="15" t="s">
        <v>23</v>
      </c>
      <c r="BD1795" s="14"/>
      <c r="BE1795" s="18"/>
      <c r="BF1795" s="16">
        <v>0</v>
      </c>
      <c r="BG1795" s="18">
        <f t="shared" si="596"/>
        <v>0</v>
      </c>
      <c r="BH1795" s="15" t="s">
        <v>23</v>
      </c>
      <c r="BJ1795" s="86"/>
      <c r="BK1795" s="86"/>
      <c r="BL1795" s="24"/>
      <c r="BM1795" s="24"/>
      <c r="BN1795" s="24"/>
      <c r="BO1795" s="24"/>
      <c r="BP1795" s="24"/>
      <c r="BQ1795" s="126"/>
    </row>
    <row r="1796" spans="1:69" ht="16.8" customHeight="1" x14ac:dyDescent="0.35">
      <c r="A1796" s="15"/>
      <c r="B1796" s="15"/>
      <c r="C1796" s="15" t="s">
        <v>151</v>
      </c>
      <c r="D1796" s="16"/>
      <c r="E1796" s="16">
        <v>0</v>
      </c>
      <c r="F1796" s="16"/>
      <c r="G1796" s="16">
        <v>0</v>
      </c>
      <c r="H1796" s="16"/>
      <c r="I1796" s="4"/>
      <c r="J1796" s="14" t="s">
        <v>23</v>
      </c>
      <c r="K1796" s="17" t="s">
        <v>23</v>
      </c>
      <c r="L1796" s="16"/>
      <c r="M1796" s="16">
        <v>0</v>
      </c>
      <c r="N1796" s="16" t="s">
        <v>71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170316.04</v>
      </c>
      <c r="AA1796" s="15" t="s">
        <v>23</v>
      </c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 t="s">
        <v>23</v>
      </c>
      <c r="AR1796" s="14"/>
      <c r="AS1796" s="18"/>
      <c r="AT1796" s="16">
        <v>0</v>
      </c>
      <c r="AU1796" s="18">
        <f t="shared" si="594"/>
        <v>0</v>
      </c>
      <c r="AV1796" s="15" t="s">
        <v>23</v>
      </c>
      <c r="AX1796" s="14"/>
      <c r="AY1796" s="18"/>
      <c r="AZ1796" s="16">
        <v>0</v>
      </c>
      <c r="BA1796" s="18">
        <f t="shared" si="595"/>
        <v>0</v>
      </c>
      <c r="BB1796" s="15" t="s">
        <v>23</v>
      </c>
      <c r="BD1796" s="14"/>
      <c r="BE1796" s="18"/>
      <c r="BF1796" s="16">
        <v>0</v>
      </c>
      <c r="BG1796" s="18">
        <f t="shared" si="596"/>
        <v>0</v>
      </c>
      <c r="BH1796" s="15" t="s">
        <v>23</v>
      </c>
      <c r="BJ1796" s="86"/>
      <c r="BK1796" s="86"/>
      <c r="BL1796" s="24"/>
      <c r="BM1796" s="24"/>
      <c r="BN1796" s="24"/>
      <c r="BO1796" s="24"/>
      <c r="BP1796" s="24"/>
      <c r="BQ1796" s="126"/>
    </row>
    <row r="1797" spans="1:69" ht="16.8" customHeight="1" x14ac:dyDescent="0.35">
      <c r="A1797" s="15"/>
      <c r="B1797" s="15"/>
      <c r="C1797" s="15" t="s">
        <v>153</v>
      </c>
      <c r="D1797" s="16" t="s">
        <v>23</v>
      </c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73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170316.04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6"/>
    </row>
    <row r="1798" spans="1:69" ht="16.8" customHeight="1" x14ac:dyDescent="0.35">
      <c r="A1798" s="15"/>
      <c r="B1798" s="15"/>
      <c r="C1798" s="15" t="s">
        <v>154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75</v>
      </c>
      <c r="L1798" s="3">
        <f>SUM(L1771:L1797)</f>
        <v>8182.77</v>
      </c>
      <c r="M1798" s="3">
        <f>SUM(M1771:M1797)</f>
        <v>1359.6700000000005</v>
      </c>
      <c r="N1798" s="16" t="s">
        <v>76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170316.04</v>
      </c>
      <c r="AA1798" s="15" t="s">
        <v>23</v>
      </c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 t="s">
        <v>23</v>
      </c>
      <c r="AR1798" s="14"/>
      <c r="AS1798" s="18"/>
      <c r="AT1798" s="16">
        <v>0</v>
      </c>
      <c r="AU1798" s="18">
        <f t="shared" si="594"/>
        <v>0</v>
      </c>
      <c r="AV1798" s="15" t="s">
        <v>23</v>
      </c>
      <c r="AX1798" s="14"/>
      <c r="AY1798" s="18"/>
      <c r="AZ1798" s="16">
        <v>0</v>
      </c>
      <c r="BA1798" s="18">
        <f t="shared" si="595"/>
        <v>0</v>
      </c>
      <c r="BB1798" s="15" t="s">
        <v>23</v>
      </c>
      <c r="BD1798" s="14"/>
      <c r="BE1798" s="18"/>
      <c r="BF1798" s="16">
        <v>0</v>
      </c>
      <c r="BG1798" s="18">
        <f t="shared" si="596"/>
        <v>0</v>
      </c>
      <c r="BH1798" s="15" t="s">
        <v>23</v>
      </c>
      <c r="BJ1798" s="86"/>
      <c r="BK1798" s="86"/>
      <c r="BL1798" s="24"/>
      <c r="BM1798" s="24"/>
      <c r="BN1798" s="24"/>
      <c r="BO1798" s="24"/>
      <c r="BP1798" s="24"/>
      <c r="BQ1798" s="126"/>
    </row>
    <row r="1799" spans="1:69" ht="16.8" customHeight="1" x14ac:dyDescent="0.35">
      <c r="A1799" s="15"/>
      <c r="B1799" s="15"/>
      <c r="C1799" s="15" t="s">
        <v>77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33</v>
      </c>
      <c r="L1799" s="3">
        <f>L1739</f>
        <v>958583.99999999988</v>
      </c>
      <c r="M1799" s="3">
        <f>M1739</f>
        <v>792395.9</v>
      </c>
      <c r="N1799" s="16" t="s">
        <v>78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170316.04</v>
      </c>
      <c r="AA1799" s="15" t="s">
        <v>23</v>
      </c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 t="s">
        <v>23</v>
      </c>
      <c r="AR1799" s="14"/>
      <c r="AS1799" s="18"/>
      <c r="AT1799" s="16">
        <v>0</v>
      </c>
      <c r="AU1799" s="18">
        <f t="shared" si="594"/>
        <v>0</v>
      </c>
      <c r="AV1799" s="15" t="s">
        <v>23</v>
      </c>
      <c r="AX1799" s="14"/>
      <c r="AY1799" s="18"/>
      <c r="AZ1799" s="16">
        <v>0</v>
      </c>
      <c r="BA1799" s="18">
        <f t="shared" si="595"/>
        <v>0</v>
      </c>
      <c r="BB1799" s="15" t="s">
        <v>23</v>
      </c>
      <c r="BD1799" s="14"/>
      <c r="BE1799" s="18"/>
      <c r="BF1799" s="16">
        <v>0</v>
      </c>
      <c r="BG1799" s="18">
        <f t="shared" si="596"/>
        <v>0</v>
      </c>
      <c r="BH1799" s="15" t="s">
        <v>23</v>
      </c>
      <c r="BJ1799" s="86"/>
      <c r="BK1799" s="86"/>
      <c r="BL1799" s="24"/>
      <c r="BM1799" s="24"/>
      <c r="BN1799" s="24"/>
      <c r="BO1799" s="24"/>
      <c r="BP1799" s="24"/>
      <c r="BQ1799" s="126"/>
    </row>
    <row r="1800" spans="1:69" ht="16.8" customHeight="1" thickBot="1" x14ac:dyDescent="0.4">
      <c r="A1800" s="15"/>
      <c r="B1800" s="15"/>
      <c r="C1800" s="15" t="s">
        <v>79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80</v>
      </c>
      <c r="L1800" s="3">
        <f>L1798+L1799</f>
        <v>966766.7699999999</v>
      </c>
      <c r="M1800" s="3">
        <f>M1798+M1799</f>
        <v>793755.57000000007</v>
      </c>
      <c r="N1800" s="16" t="s">
        <v>81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170316.04</v>
      </c>
      <c r="AA1800" s="15"/>
      <c r="AB1800" s="24"/>
      <c r="AC1800" s="15" t="s">
        <v>23</v>
      </c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6"/>
    </row>
    <row r="1801" spans="1:69" ht="16.8" customHeight="1" thickTop="1" thickBot="1" x14ac:dyDescent="0.4">
      <c r="A1801" s="15"/>
      <c r="B1801" s="15"/>
      <c r="C1801" s="15" t="s">
        <v>82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83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170316.04</v>
      </c>
      <c r="AA1801" s="15" t="s">
        <v>23</v>
      </c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 t="s">
        <v>23</v>
      </c>
      <c r="AR1801" s="14"/>
      <c r="AS1801" s="18"/>
      <c r="AT1801" s="16">
        <v>0</v>
      </c>
      <c r="AU1801" s="18">
        <f t="shared" si="594"/>
        <v>0</v>
      </c>
      <c r="AV1801" s="15" t="s">
        <v>23</v>
      </c>
      <c r="AX1801" s="14"/>
      <c r="AY1801" s="18"/>
      <c r="AZ1801" s="16">
        <v>0</v>
      </c>
      <c r="BA1801" s="18">
        <f t="shared" si="595"/>
        <v>0</v>
      </c>
      <c r="BB1801" s="15" t="s">
        <v>23</v>
      </c>
      <c r="BD1801" s="14"/>
      <c r="BE1801" s="18"/>
      <c r="BF1801" s="16">
        <v>0</v>
      </c>
      <c r="BG1801" s="18">
        <f t="shared" si="596"/>
        <v>0</v>
      </c>
      <c r="BH1801" s="15" t="s">
        <v>23</v>
      </c>
      <c r="BJ1801" s="86"/>
      <c r="BK1801" s="86"/>
      <c r="BL1801" s="24"/>
      <c r="BM1801" s="24"/>
      <c r="BN1801" s="24"/>
      <c r="BO1801" s="24"/>
      <c r="BP1801" s="24"/>
      <c r="BQ1801" s="126"/>
    </row>
    <row r="1802" spans="1:69" ht="16.8" customHeight="1" thickTop="1" thickBot="1" x14ac:dyDescent="0.4">
      <c r="A1802" s="15"/>
      <c r="B1802" s="15"/>
      <c r="C1802" s="15" t="s">
        <v>84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85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170316.04</v>
      </c>
      <c r="AA1802" s="15" t="s">
        <v>23</v>
      </c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 t="s">
        <v>23</v>
      </c>
      <c r="AR1802" s="14"/>
      <c r="AS1802" s="18"/>
      <c r="AT1802" s="16">
        <v>0</v>
      </c>
      <c r="AU1802" s="18">
        <f t="shared" si="594"/>
        <v>0</v>
      </c>
      <c r="AV1802" s="15" t="s">
        <v>23</v>
      </c>
      <c r="AX1802" s="14"/>
      <c r="AY1802" s="18"/>
      <c r="AZ1802" s="16">
        <v>0</v>
      </c>
      <c r="BA1802" s="18">
        <f t="shared" si="595"/>
        <v>0</v>
      </c>
      <c r="BB1802" s="15" t="s">
        <v>23</v>
      </c>
      <c r="BD1802" s="14"/>
      <c r="BE1802" s="18"/>
      <c r="BF1802" s="16">
        <v>0</v>
      </c>
      <c r="BG1802" s="18">
        <f t="shared" si="596"/>
        <v>0</v>
      </c>
      <c r="BH1802" s="15" t="s">
        <v>23</v>
      </c>
      <c r="BJ1802" s="86"/>
      <c r="BK1802" s="86"/>
      <c r="BL1802" s="24"/>
      <c r="BM1802" s="24"/>
      <c r="BN1802" s="24"/>
      <c r="BO1802" s="24"/>
      <c r="BP1802" s="24"/>
      <c r="BQ1802" s="126"/>
    </row>
    <row r="1803" spans="1:69" ht="16.8" customHeight="1" thickTop="1" x14ac:dyDescent="0.35">
      <c r="A1803" s="15"/>
      <c r="B1803" s="15"/>
      <c r="C1803" s="15" t="s">
        <v>86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87</v>
      </c>
      <c r="L1803" s="3">
        <f>N1742</f>
        <v>2554.9</v>
      </c>
      <c r="M1803" s="3">
        <v>0</v>
      </c>
      <c r="N1803" s="3">
        <f>SUM(L1803:M1803)</f>
        <v>2554.9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170316.04</v>
      </c>
      <c r="AA1803" s="15" t="s">
        <v>23</v>
      </c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 t="s">
        <v>23</v>
      </c>
      <c r="AR1803" s="14"/>
      <c r="AS1803" s="18"/>
      <c r="AT1803" s="16">
        <v>0</v>
      </c>
      <c r="AU1803" s="18">
        <f t="shared" si="594"/>
        <v>0</v>
      </c>
      <c r="AV1803" s="15" t="s">
        <v>23</v>
      </c>
      <c r="AX1803" s="14"/>
      <c r="AY1803" s="18"/>
      <c r="AZ1803" s="16">
        <v>0</v>
      </c>
      <c r="BA1803" s="18">
        <f t="shared" si="595"/>
        <v>0</v>
      </c>
      <c r="BB1803" s="15" t="s">
        <v>23</v>
      </c>
      <c r="BD1803" s="14"/>
      <c r="BE1803" s="18"/>
      <c r="BF1803" s="16">
        <v>0</v>
      </c>
      <c r="BG1803" s="18">
        <f t="shared" si="596"/>
        <v>0</v>
      </c>
      <c r="BH1803" s="15" t="s">
        <v>23</v>
      </c>
      <c r="BJ1803" s="86"/>
      <c r="BK1803" s="86"/>
      <c r="BL1803" s="24"/>
      <c r="BM1803" s="24"/>
      <c r="BN1803" s="24"/>
      <c r="BO1803" s="24"/>
      <c r="BP1803" s="24"/>
      <c r="BQ1803" s="126"/>
    </row>
    <row r="1804" spans="1:69" ht="16.8" customHeight="1" x14ac:dyDescent="0.35">
      <c r="A1804" s="15"/>
      <c r="B1804" s="15"/>
      <c r="C1804" s="15" t="s">
        <v>88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89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6">(X1804-Y1804)+Z1803</f>
        <v>170316.04</v>
      </c>
      <c r="AA1804" s="15" t="s">
        <v>23</v>
      </c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 t="s">
        <v>23</v>
      </c>
      <c r="AR1804" s="14"/>
      <c r="AS1804" s="18"/>
      <c r="AT1804" s="16">
        <v>0</v>
      </c>
      <c r="AU1804" s="18">
        <f t="shared" ref="AU1804:AU1835" si="608">(AS1804-AT1804)+AU1803</f>
        <v>0</v>
      </c>
      <c r="AV1804" s="15" t="s">
        <v>23</v>
      </c>
      <c r="AX1804" s="14"/>
      <c r="AY1804" s="18"/>
      <c r="AZ1804" s="16">
        <v>0</v>
      </c>
      <c r="BA1804" s="18">
        <f t="shared" ref="BA1804:BA1835" si="609">(AY1804-AZ1804)+BA1803</f>
        <v>0</v>
      </c>
      <c r="BB1804" s="15" t="s">
        <v>23</v>
      </c>
      <c r="BD1804" s="14"/>
      <c r="BE1804" s="18"/>
      <c r="BF1804" s="16">
        <v>0</v>
      </c>
      <c r="BG1804" s="18">
        <f t="shared" ref="BG1804:BG1835" si="610">(BE1804-BF1804)+BG1803</f>
        <v>0</v>
      </c>
      <c r="BH1804" s="15" t="s">
        <v>23</v>
      </c>
      <c r="BJ1804" s="86"/>
      <c r="BK1804" s="86"/>
      <c r="BL1804" s="24"/>
      <c r="BM1804" s="24"/>
      <c r="BN1804" s="24"/>
      <c r="BO1804" s="24"/>
      <c r="BP1804" s="24"/>
      <c r="BQ1804" s="126"/>
    </row>
    <row r="1805" spans="1:69" ht="16.8" customHeight="1" x14ac:dyDescent="0.35">
      <c r="A1805" s="15"/>
      <c r="B1805" s="15"/>
      <c r="C1805" s="15" t="s">
        <v>90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91</v>
      </c>
      <c r="L1805" s="3">
        <f>T1828+Z1828+AO1828+AU1828</f>
        <v>246226.82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 t="s">
        <v>23</v>
      </c>
      <c r="W1805" s="14"/>
      <c r="X1805" s="18"/>
      <c r="Y1805" s="16">
        <v>0</v>
      </c>
      <c r="Z1805" s="18">
        <f t="shared" si="606"/>
        <v>170316.04</v>
      </c>
      <c r="AA1805" s="15" t="s">
        <v>23</v>
      </c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 t="s">
        <v>23</v>
      </c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 t="s">
        <v>23</v>
      </c>
      <c r="AR1805" s="14"/>
      <c r="AS1805" s="18"/>
      <c r="AT1805" s="16">
        <v>0</v>
      </c>
      <c r="AU1805" s="18">
        <f t="shared" si="608"/>
        <v>0</v>
      </c>
      <c r="AV1805" s="15" t="s">
        <v>23</v>
      </c>
      <c r="AX1805" s="14"/>
      <c r="AY1805" s="18"/>
      <c r="AZ1805" s="16">
        <v>0</v>
      </c>
      <c r="BA1805" s="18">
        <f t="shared" si="609"/>
        <v>0</v>
      </c>
      <c r="BB1805" s="15" t="s">
        <v>23</v>
      </c>
      <c r="BD1805" s="14"/>
      <c r="BE1805" s="18"/>
      <c r="BF1805" s="16">
        <v>0</v>
      </c>
      <c r="BG1805" s="18">
        <f t="shared" si="610"/>
        <v>0</v>
      </c>
      <c r="BH1805" s="15" t="s">
        <v>23</v>
      </c>
      <c r="BJ1805" s="86"/>
      <c r="BK1805" s="86"/>
      <c r="BL1805" s="24"/>
      <c r="BM1805" s="24"/>
      <c r="BN1805" s="24"/>
      <c r="BO1805" s="24"/>
      <c r="BP1805" s="24"/>
      <c r="BQ1805" s="126"/>
    </row>
    <row r="1806" spans="1:69" ht="16.8" customHeight="1" x14ac:dyDescent="0.35">
      <c r="A1806" s="15"/>
      <c r="B1806" s="15"/>
      <c r="C1806" s="15" t="s">
        <v>92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93</v>
      </c>
      <c r="L1806" s="3"/>
      <c r="M1806" s="46" t="s">
        <v>94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170316.04</v>
      </c>
      <c r="AA1806" s="15" t="s">
        <v>23</v>
      </c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 t="s">
        <v>23</v>
      </c>
      <c r="AR1806" s="14"/>
      <c r="AS1806" s="18"/>
      <c r="AT1806" s="16">
        <v>0</v>
      </c>
      <c r="AU1806" s="18">
        <f t="shared" si="608"/>
        <v>0</v>
      </c>
      <c r="AV1806" s="15" t="s">
        <v>23</v>
      </c>
      <c r="AX1806" s="14"/>
      <c r="AY1806" s="18"/>
      <c r="AZ1806" s="16">
        <v>0</v>
      </c>
      <c r="BA1806" s="18">
        <f t="shared" si="609"/>
        <v>0</v>
      </c>
      <c r="BB1806" s="15" t="s">
        <v>23</v>
      </c>
      <c r="BD1806" s="14"/>
      <c r="BE1806" s="18"/>
      <c r="BF1806" s="16">
        <v>0</v>
      </c>
      <c r="BG1806" s="18">
        <f t="shared" si="610"/>
        <v>0</v>
      </c>
      <c r="BH1806" s="15" t="s">
        <v>23</v>
      </c>
      <c r="BJ1806" s="86"/>
      <c r="BK1806" s="86"/>
      <c r="BL1806" s="24"/>
      <c r="BM1806" s="24"/>
      <c r="BN1806" s="24"/>
      <c r="BO1806" s="24"/>
      <c r="BP1806" s="24"/>
      <c r="BQ1806" s="126"/>
    </row>
    <row r="1807" spans="1:69" ht="16.8" customHeight="1" x14ac:dyDescent="0.35">
      <c r="A1807" s="15"/>
      <c r="B1807" s="15"/>
      <c r="C1807" s="15" t="s">
        <v>95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96</v>
      </c>
      <c r="L1807" s="50">
        <v>114.5</v>
      </c>
      <c r="M1807" s="16" t="s">
        <v>27</v>
      </c>
      <c r="N1807" s="16" t="s">
        <v>28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170316.04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6"/>
    </row>
    <row r="1808" spans="1:69" ht="16.8" customHeight="1" x14ac:dyDescent="0.35">
      <c r="A1808" s="15"/>
      <c r="B1808" s="15"/>
      <c r="C1808" s="15" t="s">
        <v>97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420</v>
      </c>
      <c r="L1808" s="16">
        <v>511.5</v>
      </c>
      <c r="M1808" s="16" t="s">
        <v>23</v>
      </c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170316.04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6"/>
    </row>
    <row r="1809" spans="1:69" ht="16.8" customHeight="1" x14ac:dyDescent="0.35">
      <c r="A1809" s="15"/>
      <c r="B1809" s="15"/>
      <c r="C1809" s="15" t="s">
        <v>100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429</v>
      </c>
      <c r="L1809" s="16">
        <v>1069.5</v>
      </c>
      <c r="M1809" s="44" t="s">
        <v>23</v>
      </c>
      <c r="N1809" s="16">
        <v>0</v>
      </c>
      <c r="O1809" s="16"/>
      <c r="P1809" s="18" t="s">
        <v>23</v>
      </c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170316.04</v>
      </c>
      <c r="AA1809" s="15" t="s">
        <v>23</v>
      </c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 t="s">
        <v>23</v>
      </c>
      <c r="AR1809" s="14"/>
      <c r="AS1809" s="18"/>
      <c r="AT1809" s="16">
        <v>0</v>
      </c>
      <c r="AU1809" s="18">
        <f t="shared" si="608"/>
        <v>0</v>
      </c>
      <c r="AV1809" s="15" t="s">
        <v>23</v>
      </c>
      <c r="AX1809" s="14"/>
      <c r="AY1809" s="18"/>
      <c r="AZ1809" s="16">
        <v>0</v>
      </c>
      <c r="BA1809" s="18">
        <f t="shared" si="609"/>
        <v>0</v>
      </c>
      <c r="BB1809" s="15" t="s">
        <v>23</v>
      </c>
      <c r="BD1809" s="14"/>
      <c r="BE1809" s="18"/>
      <c r="BF1809" s="16">
        <v>0</v>
      </c>
      <c r="BG1809" s="18">
        <f t="shared" si="610"/>
        <v>0</v>
      </c>
      <c r="BH1809" s="15" t="s">
        <v>23</v>
      </c>
      <c r="BJ1809" s="86"/>
      <c r="BK1809" s="86"/>
      <c r="BL1809" s="24"/>
      <c r="BM1809" s="24"/>
      <c r="BN1809" s="24"/>
      <c r="BO1809" s="24"/>
      <c r="BP1809" s="24"/>
      <c r="BQ1809" s="126"/>
    </row>
    <row r="1810" spans="1:69" ht="16.8" customHeight="1" x14ac:dyDescent="0.35">
      <c r="A1810" s="15"/>
      <c r="B1810" s="15"/>
      <c r="C1810" s="64" t="s">
        <v>157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474</v>
      </c>
      <c r="L1810" s="16">
        <v>1680.49</v>
      </c>
      <c r="M1810" s="16" t="s">
        <v>23</v>
      </c>
      <c r="N1810" s="16">
        <v>0</v>
      </c>
      <c r="O1810" s="16" t="s">
        <v>23</v>
      </c>
      <c r="P1810" s="18" t="s">
        <v>23</v>
      </c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170316.04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6"/>
    </row>
    <row r="1811" spans="1:69" ht="16.8" customHeight="1" x14ac:dyDescent="0.35">
      <c r="A1811" s="15"/>
      <c r="B1811" s="15"/>
      <c r="C1811" s="15" t="s">
        <v>104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383</v>
      </c>
      <c r="L1811" s="30">
        <v>294.5</v>
      </c>
      <c r="M1811" s="16" t="s">
        <v>23</v>
      </c>
      <c r="N1811" s="16">
        <v>0</v>
      </c>
      <c r="O1811" s="16" t="s">
        <v>23</v>
      </c>
      <c r="P1811" s="18" t="s">
        <v>23</v>
      </c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195</v>
      </c>
      <c r="X1811" s="18">
        <v>0</v>
      </c>
      <c r="Y1811" s="16"/>
      <c r="Z1811" s="18">
        <f t="shared" si="606"/>
        <v>170316.04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6"/>
    </row>
    <row r="1812" spans="1:69" ht="16.8" customHeight="1" x14ac:dyDescent="0.35">
      <c r="A1812" s="15"/>
      <c r="B1812" s="15"/>
      <c r="C1812" s="47" t="s">
        <v>158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8" t="s">
        <v>396</v>
      </c>
      <c r="L1812" s="67">
        <v>936</v>
      </c>
      <c r="M1812" s="44" t="s">
        <v>23</v>
      </c>
      <c r="N1812" s="16">
        <v>0</v>
      </c>
      <c r="O1812" s="16" t="s">
        <v>23</v>
      </c>
      <c r="P1812" s="18" t="s">
        <v>23</v>
      </c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170316.04</v>
      </c>
      <c r="AA1812" s="15" t="s">
        <v>23</v>
      </c>
      <c r="AB1812" s="24"/>
      <c r="AC1812" s="64" t="s">
        <v>159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 t="s">
        <v>23</v>
      </c>
      <c r="AR1812" s="14"/>
      <c r="AS1812" s="18"/>
      <c r="AT1812" s="16">
        <v>0</v>
      </c>
      <c r="AU1812" s="18">
        <f t="shared" si="608"/>
        <v>0</v>
      </c>
      <c r="AV1812" s="15" t="s">
        <v>23</v>
      </c>
      <c r="AX1812" s="14"/>
      <c r="AY1812" s="18"/>
      <c r="AZ1812" s="16">
        <v>0</v>
      </c>
      <c r="BA1812" s="18">
        <f t="shared" si="609"/>
        <v>0</v>
      </c>
      <c r="BB1812" s="15" t="s">
        <v>23</v>
      </c>
      <c r="BD1812" s="14"/>
      <c r="BE1812" s="18"/>
      <c r="BF1812" s="16">
        <v>0</v>
      </c>
      <c r="BG1812" s="18">
        <f t="shared" si="610"/>
        <v>0</v>
      </c>
      <c r="BH1812" s="15" t="s">
        <v>23</v>
      </c>
      <c r="BJ1812" s="86"/>
      <c r="BK1812" s="86"/>
      <c r="BL1812" s="24"/>
      <c r="BM1812" s="24"/>
      <c r="BN1812" s="24"/>
      <c r="BO1812" s="24"/>
      <c r="BP1812" s="24"/>
      <c r="BQ1812" s="126"/>
    </row>
    <row r="1813" spans="1:69" ht="16.8" customHeight="1" x14ac:dyDescent="0.35">
      <c r="A1813" s="15"/>
      <c r="B1813" s="15"/>
      <c r="C1813" s="15" t="s">
        <v>108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415</v>
      </c>
      <c r="L1813">
        <v>201.5</v>
      </c>
      <c r="M1813" s="25" t="s">
        <v>438</v>
      </c>
      <c r="N1813" s="83">
        <v>700</v>
      </c>
      <c r="O1813" s="16" t="s">
        <v>23</v>
      </c>
      <c r="P1813" s="18" t="s">
        <v>23</v>
      </c>
      <c r="Q1813" s="14"/>
      <c r="R1813" s="18"/>
      <c r="S1813" s="16">
        <f>G1813</f>
        <v>0</v>
      </c>
      <c r="T1813" s="18">
        <f t="shared" si="605"/>
        <v>66454.28</v>
      </c>
      <c r="U1813" s="15" t="s">
        <v>110</v>
      </c>
      <c r="W1813" s="14"/>
      <c r="X1813" s="18"/>
      <c r="Y1813" s="16">
        <v>0</v>
      </c>
      <c r="Z1813" s="18">
        <f t="shared" si="606"/>
        <v>170316.04</v>
      </c>
      <c r="AA1813" s="15" t="s">
        <v>23</v>
      </c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 t="s">
        <v>23</v>
      </c>
      <c r="AR1813" s="14"/>
      <c r="AS1813" s="18">
        <v>0</v>
      </c>
      <c r="AT1813" s="16">
        <v>0</v>
      </c>
      <c r="AU1813" s="18">
        <f t="shared" si="608"/>
        <v>0</v>
      </c>
      <c r="AV1813" s="15" t="s">
        <v>23</v>
      </c>
      <c r="AX1813" s="14"/>
      <c r="AY1813" s="18">
        <v>0</v>
      </c>
      <c r="AZ1813" s="16">
        <v>0</v>
      </c>
      <c r="BA1813" s="18">
        <f t="shared" si="609"/>
        <v>0</v>
      </c>
      <c r="BB1813" s="15" t="s">
        <v>23</v>
      </c>
      <c r="BD1813" s="14"/>
      <c r="BE1813" s="18">
        <v>0</v>
      </c>
      <c r="BF1813" s="16">
        <v>0</v>
      </c>
      <c r="BG1813" s="18">
        <f t="shared" si="610"/>
        <v>0</v>
      </c>
      <c r="BH1813" s="15" t="s">
        <v>23</v>
      </c>
      <c r="BJ1813" s="86"/>
      <c r="BK1813" s="86"/>
      <c r="BL1813" s="24"/>
      <c r="BM1813" s="24"/>
      <c r="BN1813" s="24"/>
      <c r="BO1813" s="24"/>
      <c r="BP1813" s="24"/>
      <c r="BQ1813" s="126"/>
    </row>
    <row r="1814" spans="1:69" ht="16.8" customHeight="1" x14ac:dyDescent="0.35">
      <c r="A1814" s="15"/>
      <c r="B1814" s="15"/>
      <c r="C1814" s="15" t="s">
        <v>111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452</v>
      </c>
      <c r="L1814" s="16">
        <v>9</v>
      </c>
      <c r="M1814" s="16" t="s">
        <v>23</v>
      </c>
      <c r="N1814" s="67">
        <v>0</v>
      </c>
      <c r="O1814" s="16"/>
      <c r="P1814" s="18" t="s">
        <v>23</v>
      </c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170316.04</v>
      </c>
      <c r="AA1814" s="15" t="s">
        <v>23</v>
      </c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 t="s">
        <v>23</v>
      </c>
      <c r="AR1814" s="14"/>
      <c r="AS1814" s="18">
        <v>0</v>
      </c>
      <c r="AT1814" s="16">
        <v>0</v>
      </c>
      <c r="AU1814" s="18">
        <f t="shared" si="608"/>
        <v>0</v>
      </c>
      <c r="AV1814" s="15" t="s">
        <v>23</v>
      </c>
      <c r="AX1814" s="14"/>
      <c r="AY1814" s="18">
        <v>0</v>
      </c>
      <c r="AZ1814" s="16">
        <v>0</v>
      </c>
      <c r="BA1814" s="18">
        <f t="shared" si="609"/>
        <v>0</v>
      </c>
      <c r="BB1814" s="15" t="s">
        <v>23</v>
      </c>
      <c r="BD1814" s="14"/>
      <c r="BE1814" s="18">
        <v>0</v>
      </c>
      <c r="BF1814" s="16">
        <v>0</v>
      </c>
      <c r="BG1814" s="18">
        <f t="shared" si="610"/>
        <v>0</v>
      </c>
      <c r="BH1814" s="15" t="s">
        <v>23</v>
      </c>
      <c r="BJ1814" s="86"/>
      <c r="BK1814" s="86"/>
      <c r="BL1814" s="24"/>
      <c r="BM1814" s="24"/>
      <c r="BN1814" s="24"/>
      <c r="BO1814" s="24"/>
      <c r="BP1814" s="24"/>
      <c r="BQ1814" s="126"/>
    </row>
    <row r="1815" spans="1:69" ht="16.8" customHeight="1" x14ac:dyDescent="0.35">
      <c r="A1815" s="15"/>
      <c r="B1815" s="15"/>
      <c r="C1815" s="15" t="s">
        <v>113</v>
      </c>
      <c r="D1815" s="16"/>
      <c r="E1815" s="16"/>
      <c r="F1815" s="16">
        <v>0</v>
      </c>
      <c r="G1815" s="16">
        <v>0</v>
      </c>
      <c r="H1815" s="16"/>
      <c r="I1815" s="4" t="s">
        <v>23</v>
      </c>
      <c r="J1815" s="14"/>
      <c r="K1815" s="44" t="s">
        <v>475</v>
      </c>
      <c r="L1815" s="16">
        <v>600</v>
      </c>
      <c r="M1815" s="16" t="s">
        <v>23</v>
      </c>
      <c r="N1815" s="16">
        <v>0</v>
      </c>
      <c r="O1815" s="16"/>
      <c r="P1815" s="18" t="s">
        <v>23</v>
      </c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170316.04</v>
      </c>
      <c r="AA1815" s="15" t="s">
        <v>23</v>
      </c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 t="s">
        <v>23</v>
      </c>
      <c r="AR1815" s="14"/>
      <c r="AS1815" s="18">
        <v>0</v>
      </c>
      <c r="AT1815" s="16"/>
      <c r="AU1815" s="18">
        <f t="shared" si="608"/>
        <v>0</v>
      </c>
      <c r="AV1815" s="15" t="s">
        <v>23</v>
      </c>
      <c r="AX1815" s="14"/>
      <c r="AY1815" s="18">
        <v>0</v>
      </c>
      <c r="AZ1815" s="16"/>
      <c r="BA1815" s="18">
        <f t="shared" si="609"/>
        <v>0</v>
      </c>
      <c r="BB1815" s="15" t="s">
        <v>23</v>
      </c>
      <c r="BD1815" s="14"/>
      <c r="BE1815" s="18">
        <v>0</v>
      </c>
      <c r="BF1815" s="16"/>
      <c r="BG1815" s="18">
        <f t="shared" si="610"/>
        <v>0</v>
      </c>
      <c r="BH1815" s="15" t="s">
        <v>23</v>
      </c>
      <c r="BJ1815" s="86"/>
      <c r="BK1815" s="86"/>
      <c r="BL1815" s="24"/>
      <c r="BM1815" s="24"/>
      <c r="BN1815" s="24"/>
      <c r="BO1815" s="24"/>
      <c r="BP1815" s="24"/>
      <c r="BQ1815" s="126"/>
    </row>
    <row r="1816" spans="1:69" ht="16.8" customHeight="1" x14ac:dyDescent="0.35">
      <c r="A1816" s="15" t="s">
        <v>23</v>
      </c>
      <c r="B1816" s="15"/>
      <c r="C1816" s="15" t="s">
        <v>115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476</v>
      </c>
      <c r="L1816" s="16">
        <v>0.5</v>
      </c>
      <c r="M1816" s="44" t="s">
        <v>447</v>
      </c>
      <c r="N1816" s="16">
        <v>364.5</v>
      </c>
      <c r="O1816" s="16"/>
      <c r="P1816" s="18" t="s">
        <v>23</v>
      </c>
      <c r="Q1816" s="14"/>
      <c r="R1816" s="18">
        <v>0</v>
      </c>
      <c r="S1816" s="16">
        <v>0</v>
      </c>
      <c r="T1816" s="18">
        <f t="shared" si="605"/>
        <v>66454.28</v>
      </c>
      <c r="U1816" s="15" t="s">
        <v>23</v>
      </c>
      <c r="W1816" s="14"/>
      <c r="X1816" s="18">
        <f>F1816</f>
        <v>0</v>
      </c>
      <c r="Y1816" s="16">
        <v>0</v>
      </c>
      <c r="Z1816" s="18">
        <f t="shared" si="606"/>
        <v>170316.04</v>
      </c>
      <c r="AA1816" s="15" t="str">
        <f>C1816</f>
        <v>VERSAMENTO</v>
      </c>
      <c r="AB1816" s="24"/>
      <c r="AC1816" s="15" t="s">
        <v>23</v>
      </c>
      <c r="AD1816" s="25"/>
      <c r="AE1816" s="62" t="s">
        <v>23</v>
      </c>
      <c r="AF1816" s="63" t="s">
        <v>23</v>
      </c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 t="s">
        <v>23</v>
      </c>
      <c r="AR1816" s="14"/>
      <c r="AS1816" s="18">
        <v>0</v>
      </c>
      <c r="AT1816" s="16"/>
      <c r="AU1816" s="18">
        <f t="shared" si="608"/>
        <v>0</v>
      </c>
      <c r="AV1816" s="15" t="s">
        <v>23</v>
      </c>
      <c r="AX1816" s="14"/>
      <c r="AY1816" s="18">
        <v>0</v>
      </c>
      <c r="AZ1816" s="16"/>
      <c r="BA1816" s="18">
        <f t="shared" si="609"/>
        <v>0</v>
      </c>
      <c r="BB1816" s="15" t="s">
        <v>23</v>
      </c>
      <c r="BD1816" s="14"/>
      <c r="BE1816" s="18">
        <v>0</v>
      </c>
      <c r="BF1816" s="16"/>
      <c r="BG1816" s="18">
        <f t="shared" si="610"/>
        <v>0</v>
      </c>
      <c r="BH1816" s="15" t="s">
        <v>23</v>
      </c>
      <c r="BJ1816" s="86"/>
      <c r="BK1816" s="86"/>
      <c r="BL1816" s="24"/>
      <c r="BM1816" s="24"/>
      <c r="BN1816" s="24"/>
      <c r="BO1816" s="24"/>
      <c r="BP1816" s="24"/>
      <c r="BQ1816" s="126"/>
    </row>
    <row r="1817" spans="1:69" ht="16.8" customHeight="1" x14ac:dyDescent="0.35">
      <c r="A1817" s="15"/>
      <c r="B1817" s="15" t="s">
        <v>23</v>
      </c>
      <c r="C1817" s="15" t="s">
        <v>115</v>
      </c>
      <c r="D1817" s="16"/>
      <c r="E1817" s="16"/>
      <c r="F1817" s="16">
        <v>0</v>
      </c>
      <c r="G1817" s="16"/>
      <c r="H1817" s="16">
        <v>0</v>
      </c>
      <c r="I1817" s="4"/>
      <c r="J1817" s="14" t="s">
        <v>23</v>
      </c>
      <c r="K1817" s="16" t="s">
        <v>431</v>
      </c>
      <c r="L1817" s="16">
        <v>236.02</v>
      </c>
      <c r="M1817" s="16" t="s">
        <v>467</v>
      </c>
      <c r="N1817" s="16">
        <v>100</v>
      </c>
      <c r="O1817" s="16"/>
      <c r="P1817" s="18" t="s">
        <v>23</v>
      </c>
      <c r="Q1817" s="14"/>
      <c r="R1817" s="18">
        <v>0</v>
      </c>
      <c r="S1817" s="16">
        <v>0</v>
      </c>
      <c r="T1817" s="18">
        <f t="shared" si="605"/>
        <v>66454.28</v>
      </c>
      <c r="U1817" s="15" t="s">
        <v>23</v>
      </c>
      <c r="W1817" s="14"/>
      <c r="X1817" s="18">
        <f>F1817</f>
        <v>0</v>
      </c>
      <c r="Y1817" s="16"/>
      <c r="Z1817" s="18">
        <f t="shared" si="606"/>
        <v>170316.04</v>
      </c>
      <c r="AA1817" s="15" t="s">
        <v>23</v>
      </c>
      <c r="AB1817" s="24"/>
      <c r="AC1817" s="15" t="s">
        <v>23</v>
      </c>
      <c r="AD1817" s="25"/>
      <c r="AE1817" s="62" t="s">
        <v>23</v>
      </c>
      <c r="AF1817" s="63" t="s">
        <v>23</v>
      </c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 t="s">
        <v>23</v>
      </c>
      <c r="AR1817" s="14"/>
      <c r="AS1817" s="18">
        <v>0</v>
      </c>
      <c r="AT1817" s="16"/>
      <c r="AU1817" s="18">
        <f t="shared" si="608"/>
        <v>0</v>
      </c>
      <c r="AV1817" s="15" t="s">
        <v>23</v>
      </c>
      <c r="AX1817" s="14"/>
      <c r="AY1817" s="18">
        <v>0</v>
      </c>
      <c r="AZ1817" s="16"/>
      <c r="BA1817" s="18">
        <f t="shared" si="609"/>
        <v>0</v>
      </c>
      <c r="BB1817" s="15" t="s">
        <v>23</v>
      </c>
      <c r="BD1817" s="14"/>
      <c r="BE1817" s="18">
        <v>0</v>
      </c>
      <c r="BF1817" s="16"/>
      <c r="BG1817" s="18">
        <f t="shared" si="610"/>
        <v>0</v>
      </c>
      <c r="BH1817" s="15" t="s">
        <v>23</v>
      </c>
      <c r="BJ1817" s="86"/>
      <c r="BK1817" s="86"/>
      <c r="BL1817" s="24"/>
      <c r="BM1817" s="24"/>
      <c r="BN1817" s="24"/>
      <c r="BO1817" s="24"/>
      <c r="BP1817" s="24"/>
      <c r="BQ1817" s="126"/>
    </row>
    <row r="1818" spans="1:69" ht="16.8" customHeight="1" x14ac:dyDescent="0.35">
      <c r="A1818" s="15" t="s">
        <v>23</v>
      </c>
      <c r="B1818" s="15"/>
      <c r="C1818" s="15" t="s">
        <v>115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477</v>
      </c>
      <c r="L1818" s="16">
        <v>0.01</v>
      </c>
      <c r="M1818" s="44" t="s">
        <v>459</v>
      </c>
      <c r="N1818" s="16">
        <v>319</v>
      </c>
      <c r="O1818" s="16"/>
      <c r="P1818" s="18" t="s">
        <v>23</v>
      </c>
      <c r="Q1818" s="14"/>
      <c r="R1818" s="18">
        <v>0</v>
      </c>
      <c r="S1818" s="16">
        <v>0</v>
      </c>
      <c r="T1818" s="18">
        <f t="shared" si="605"/>
        <v>66454.28</v>
      </c>
      <c r="U1818" s="15" t="s">
        <v>23</v>
      </c>
      <c r="W1818" s="14"/>
      <c r="X1818" s="18">
        <f>F1818</f>
        <v>0</v>
      </c>
      <c r="Y1818" s="16"/>
      <c r="Z1818" s="18">
        <f t="shared" si="606"/>
        <v>170316.04</v>
      </c>
      <c r="AA1818" s="15" t="s">
        <v>23</v>
      </c>
      <c r="AB1818" s="24"/>
      <c r="AC1818" s="15" t="s">
        <v>23</v>
      </c>
      <c r="AD1818" s="25"/>
      <c r="AE1818" s="62" t="s">
        <v>23</v>
      </c>
      <c r="AF1818" s="63" t="s">
        <v>23</v>
      </c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 t="s">
        <v>23</v>
      </c>
      <c r="AR1818" s="14"/>
      <c r="AS1818" s="18">
        <v>0</v>
      </c>
      <c r="AT1818" s="16"/>
      <c r="AU1818" s="18">
        <f t="shared" si="608"/>
        <v>0</v>
      </c>
      <c r="AV1818" s="15" t="s">
        <v>23</v>
      </c>
      <c r="AX1818" s="14"/>
      <c r="AY1818" s="18">
        <v>0</v>
      </c>
      <c r="AZ1818" s="16"/>
      <c r="BA1818" s="18">
        <f t="shared" si="609"/>
        <v>0</v>
      </c>
      <c r="BB1818" s="15" t="s">
        <v>23</v>
      </c>
      <c r="BD1818" s="14"/>
      <c r="BE1818" s="18">
        <v>0</v>
      </c>
      <c r="BF1818" s="16"/>
      <c r="BG1818" s="18">
        <f t="shared" si="610"/>
        <v>0</v>
      </c>
      <c r="BH1818" s="15" t="s">
        <v>23</v>
      </c>
      <c r="BJ1818" s="86"/>
      <c r="BK1818" s="86"/>
      <c r="BL1818" s="24"/>
      <c r="BM1818" s="24"/>
      <c r="BN1818" s="24"/>
      <c r="BO1818" s="24"/>
      <c r="BP1818" s="24"/>
      <c r="BQ1818" s="126"/>
    </row>
    <row r="1819" spans="1:69" ht="16.8" customHeight="1" x14ac:dyDescent="0.35">
      <c r="A1819" s="15"/>
      <c r="B1819" s="15"/>
      <c r="C1819" s="15" t="s">
        <v>115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69</v>
      </c>
      <c r="L1819" s="51">
        <f>AI1828</f>
        <v>0</v>
      </c>
      <c r="M1819" s="16" t="s">
        <v>468</v>
      </c>
      <c r="N1819" s="16">
        <v>307.5</v>
      </c>
      <c r="O1819" s="16"/>
      <c r="P1819" s="18" t="s">
        <v>23</v>
      </c>
      <c r="Q1819" s="14"/>
      <c r="R1819" s="18">
        <v>0</v>
      </c>
      <c r="S1819" s="16">
        <v>0</v>
      </c>
      <c r="T1819" s="18">
        <f t="shared" si="605"/>
        <v>66454.28</v>
      </c>
      <c r="U1819" s="15" t="s">
        <v>23</v>
      </c>
      <c r="W1819" s="14"/>
      <c r="X1819" s="18">
        <f>F1819</f>
        <v>0</v>
      </c>
      <c r="Y1819" s="16">
        <v>0</v>
      </c>
      <c r="Z1819" s="18">
        <f t="shared" si="606"/>
        <v>170316.04</v>
      </c>
      <c r="AA1819" s="15" t="str">
        <f>C1819</f>
        <v>VERSAMENTO</v>
      </c>
      <c r="AB1819" s="24"/>
      <c r="AC1819" s="15" t="s">
        <v>23</v>
      </c>
      <c r="AD1819" s="25"/>
      <c r="AE1819" s="62" t="s">
        <v>23</v>
      </c>
      <c r="AF1819" s="63" t="s">
        <v>23</v>
      </c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 t="s">
        <v>23</v>
      </c>
      <c r="AR1819" s="14"/>
      <c r="AS1819" s="18">
        <v>0</v>
      </c>
      <c r="AT1819" s="16"/>
      <c r="AU1819" s="18">
        <f t="shared" si="608"/>
        <v>0</v>
      </c>
      <c r="AV1819" s="15" t="s">
        <v>23</v>
      </c>
      <c r="AX1819" s="14"/>
      <c r="AY1819" s="18">
        <v>0</v>
      </c>
      <c r="AZ1819" s="16"/>
      <c r="BA1819" s="18">
        <f t="shared" si="609"/>
        <v>0</v>
      </c>
      <c r="BB1819" s="15" t="s">
        <v>23</v>
      </c>
      <c r="BD1819" s="14"/>
      <c r="BE1819" s="18">
        <v>0</v>
      </c>
      <c r="BF1819" s="16"/>
      <c r="BG1819" s="18">
        <f t="shared" si="610"/>
        <v>0</v>
      </c>
      <c r="BH1819" s="15" t="s">
        <v>23</v>
      </c>
      <c r="BJ1819" s="86"/>
      <c r="BK1819" s="86"/>
      <c r="BL1819" s="24"/>
      <c r="BM1819" s="24"/>
      <c r="BN1819" s="24"/>
      <c r="BO1819" s="24"/>
      <c r="BP1819" s="24"/>
      <c r="BQ1819" s="126"/>
    </row>
    <row r="1820" spans="1:69" ht="16.8" customHeight="1" x14ac:dyDescent="0.35">
      <c r="A1820" s="15"/>
      <c r="B1820" s="15"/>
      <c r="C1820" s="68" t="s">
        <v>115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119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 t="s">
        <v>23</v>
      </c>
      <c r="W1820" s="14"/>
      <c r="X1820" s="18">
        <v>0</v>
      </c>
      <c r="Y1820" s="16"/>
      <c r="Z1820" s="18">
        <f t="shared" si="606"/>
        <v>170316.04</v>
      </c>
      <c r="AA1820" s="15" t="str">
        <f>C1820</f>
        <v>VERSAMENTO</v>
      </c>
      <c r="AB1820" s="24"/>
      <c r="AC1820" s="15" t="s">
        <v>23</v>
      </c>
      <c r="AD1820" s="25"/>
      <c r="AE1820" s="62" t="s">
        <v>23</v>
      </c>
      <c r="AF1820" s="63" t="s">
        <v>23</v>
      </c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 t="s">
        <v>23</v>
      </c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 t="s">
        <v>23</v>
      </c>
      <c r="BD1820" s="14"/>
      <c r="BE1820" s="18">
        <v>0</v>
      </c>
      <c r="BF1820" s="16"/>
      <c r="BG1820" s="18">
        <f t="shared" si="610"/>
        <v>0</v>
      </c>
      <c r="BH1820" s="15" t="s">
        <v>23</v>
      </c>
      <c r="BJ1820" s="86"/>
      <c r="BK1820" s="86"/>
      <c r="BL1820" s="24"/>
      <c r="BM1820" s="24"/>
      <c r="BN1820" s="24"/>
      <c r="BO1820" s="24"/>
      <c r="BP1820" s="24"/>
      <c r="BQ1820" s="126"/>
    </row>
    <row r="1821" spans="1:69" ht="16.8" customHeight="1" x14ac:dyDescent="0.35">
      <c r="A1821" s="15"/>
      <c r="B1821" s="15"/>
      <c r="C1821" s="15" t="s">
        <v>178</v>
      </c>
      <c r="D1821" s="16"/>
      <c r="E1821" s="16"/>
      <c r="F1821" s="16">
        <f>'BONIFICI GENERALI '!B1454+'BONIFICI CATTOLICA'!B1350+'BONIFICI TUTELA'!B882</f>
        <v>9456.5</v>
      </c>
      <c r="G1821" s="85">
        <f>F1811</f>
        <v>0</v>
      </c>
      <c r="H1821" s="16"/>
      <c r="I1821" s="4"/>
      <c r="J1821" s="14"/>
      <c r="K1821" s="17" t="s">
        <v>94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 t="s">
        <v>23</v>
      </c>
      <c r="W1821" s="14"/>
      <c r="X1821" s="18">
        <f>F1821</f>
        <v>9456.5</v>
      </c>
      <c r="Y1821" s="16">
        <f>G1821</f>
        <v>0</v>
      </c>
      <c r="Z1821" s="18">
        <f t="shared" si="606"/>
        <v>179772.54</v>
      </c>
      <c r="AA1821" s="15" t="str">
        <f>C1821</f>
        <v>BONIFICI</v>
      </c>
      <c r="AB1821" s="24"/>
      <c r="AC1821" s="15" t="s">
        <v>23</v>
      </c>
      <c r="AD1821" s="25"/>
      <c r="AE1821" s="62" t="s">
        <v>23</v>
      </c>
      <c r="AF1821" s="63" t="s">
        <v>23</v>
      </c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 t="s">
        <v>23</v>
      </c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 t="s">
        <v>23</v>
      </c>
      <c r="BD1821" s="14"/>
      <c r="BE1821" s="18">
        <v>0</v>
      </c>
      <c r="BF1821" s="16"/>
      <c r="BG1821" s="18">
        <f t="shared" si="610"/>
        <v>0</v>
      </c>
      <c r="BH1821" s="15" t="s">
        <v>23</v>
      </c>
      <c r="BJ1821" s="86"/>
      <c r="BK1821" s="86"/>
      <c r="BL1821" s="24"/>
      <c r="BM1821" s="24"/>
      <c r="BN1821" s="24"/>
      <c r="BO1821" s="24"/>
      <c r="BP1821" s="24"/>
      <c r="BQ1821" s="126"/>
    </row>
    <row r="1822" spans="1:69" ht="16.8" customHeight="1" x14ac:dyDescent="0.35">
      <c r="A1822" s="15"/>
      <c r="B1822" s="15"/>
      <c r="C1822" s="47" t="s">
        <v>120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 t="s">
        <v>23</v>
      </c>
      <c r="N1822" s="3" t="s">
        <v>23</v>
      </c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179772.54</v>
      </c>
      <c r="AA1822" s="15" t="str">
        <f>C1822</f>
        <v>PREL .PROVVIGIONI MATURATE</v>
      </c>
      <c r="AB1822" s="24"/>
      <c r="AC1822" s="15" t="s">
        <v>166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 t="s">
        <v>23</v>
      </c>
      <c r="AR1822" s="14"/>
      <c r="AS1822" s="18"/>
      <c r="AT1822" s="25">
        <v>0</v>
      </c>
      <c r="AU1822" s="18">
        <f t="shared" si="608"/>
        <v>0</v>
      </c>
      <c r="AV1822" s="15" t="s">
        <v>23</v>
      </c>
      <c r="AX1822" s="14"/>
      <c r="AY1822" s="18"/>
      <c r="AZ1822" s="25">
        <v>0</v>
      </c>
      <c r="BA1822" s="18">
        <f t="shared" si="609"/>
        <v>0</v>
      </c>
      <c r="BB1822" s="15" t="s">
        <v>23</v>
      </c>
      <c r="BD1822" s="14"/>
      <c r="BE1822" s="18"/>
      <c r="BF1822" s="25">
        <v>0</v>
      </c>
      <c r="BG1822" s="18">
        <f t="shared" si="610"/>
        <v>0</v>
      </c>
      <c r="BH1822" s="15" t="s">
        <v>23</v>
      </c>
      <c r="BJ1822" s="86"/>
      <c r="BK1822" s="86"/>
      <c r="BL1822" s="24"/>
      <c r="BM1822" s="24"/>
      <c r="BN1822" s="24"/>
      <c r="BO1822" s="24"/>
      <c r="BP1822" s="24"/>
      <c r="BQ1822" s="126"/>
    </row>
    <row r="1823" spans="1:69" ht="16.8" customHeight="1" x14ac:dyDescent="0.35">
      <c r="A1823" s="15"/>
      <c r="B1823" s="15"/>
      <c r="C1823" s="15" t="s">
        <v>121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 t="s">
        <v>23</v>
      </c>
      <c r="N1823" s="16" t="s">
        <v>23</v>
      </c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179772.54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6"/>
    </row>
    <row r="1824" spans="1:69" ht="16.8" customHeight="1" x14ac:dyDescent="0.35">
      <c r="A1824" s="15" t="s">
        <v>23</v>
      </c>
      <c r="B1824" s="15"/>
      <c r="C1824" s="15" t="s">
        <v>122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179772.54</v>
      </c>
      <c r="AA1824" s="15" t="s">
        <v>23</v>
      </c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 t="s">
        <v>23</v>
      </c>
      <c r="AR1824" s="14"/>
      <c r="AS1824" s="18"/>
      <c r="AT1824" s="16">
        <v>0</v>
      </c>
      <c r="AU1824" s="18">
        <f t="shared" si="608"/>
        <v>0</v>
      </c>
      <c r="AV1824" s="15" t="s">
        <v>23</v>
      </c>
      <c r="AX1824" s="14"/>
      <c r="AY1824" s="18"/>
      <c r="AZ1824" s="16">
        <v>0</v>
      </c>
      <c r="BA1824" s="18">
        <f t="shared" si="609"/>
        <v>0</v>
      </c>
      <c r="BB1824" s="15" t="s">
        <v>23</v>
      </c>
      <c r="BD1824" s="14"/>
      <c r="BE1824" s="18"/>
      <c r="BF1824" s="16">
        <v>0</v>
      </c>
      <c r="BG1824" s="18">
        <f t="shared" si="610"/>
        <v>0</v>
      </c>
      <c r="BH1824" s="15" t="s">
        <v>23</v>
      </c>
      <c r="BJ1824" s="86"/>
      <c r="BK1824" s="86"/>
      <c r="BL1824" s="24"/>
      <c r="BM1824" s="24"/>
      <c r="BN1824" s="24"/>
      <c r="BO1824" s="24"/>
      <c r="BP1824" s="24"/>
      <c r="BQ1824" s="126"/>
    </row>
    <row r="1825" spans="1:69" ht="16.8" customHeight="1" x14ac:dyDescent="0.35">
      <c r="A1825" s="15"/>
      <c r="B1825" s="15"/>
      <c r="C1825" s="15" t="s">
        <v>23</v>
      </c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123</v>
      </c>
      <c r="L1825" s="3">
        <f>SUM(L1805:L1819)+N1804+L1821+L1822</f>
        <v>261854.11</v>
      </c>
      <c r="M1825" s="3">
        <f>SUM(O1774:O1793)+N1803</f>
        <v>87092.609999999986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 t="s">
        <v>23</v>
      </c>
      <c r="W1825" s="14"/>
      <c r="X1825" s="18">
        <v>0</v>
      </c>
      <c r="Y1825" s="16">
        <v>0</v>
      </c>
      <c r="Z1825" s="18">
        <f t="shared" si="606"/>
        <v>179772.54</v>
      </c>
      <c r="AA1825" s="15" t="s">
        <v>23</v>
      </c>
      <c r="AB1825" s="24"/>
      <c r="AC1825" s="15" t="str">
        <f>C1825</f>
        <v/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119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 t="s">
        <v>23</v>
      </c>
      <c r="AR1825" s="14"/>
      <c r="AS1825" s="18"/>
      <c r="AT1825" s="16">
        <v>0</v>
      </c>
      <c r="AU1825" s="18">
        <f t="shared" si="608"/>
        <v>0</v>
      </c>
      <c r="AV1825" s="16" t="s">
        <v>23</v>
      </c>
      <c r="AX1825" s="14"/>
      <c r="AY1825" s="18"/>
      <c r="AZ1825" s="16">
        <v>0</v>
      </c>
      <c r="BA1825" s="18">
        <f t="shared" si="609"/>
        <v>0</v>
      </c>
      <c r="BB1825" s="15" t="s">
        <v>23</v>
      </c>
      <c r="BD1825" s="14"/>
      <c r="BE1825" s="18"/>
      <c r="BF1825" s="16">
        <v>0</v>
      </c>
      <c r="BG1825" s="18">
        <f t="shared" si="610"/>
        <v>0</v>
      </c>
      <c r="BH1825" s="15" t="s">
        <v>23</v>
      </c>
      <c r="BJ1825" s="86"/>
      <c r="BK1825" s="86"/>
      <c r="BL1825" s="24"/>
      <c r="BM1825" s="24"/>
      <c r="BN1825" s="24"/>
      <c r="BO1825" s="24"/>
      <c r="BP1825" s="24"/>
      <c r="BQ1825" s="126"/>
    </row>
    <row r="1826" spans="1:69" ht="16.8" customHeight="1" x14ac:dyDescent="0.35">
      <c r="A1826" s="15"/>
      <c r="B1826" s="15"/>
      <c r="C1826" s="64" t="s">
        <v>150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 t="s">
        <v>23</v>
      </c>
      <c r="K1826" s="6" t="s">
        <v>124</v>
      </c>
      <c r="L1826" s="3">
        <f>L1825-M1825</f>
        <v>174761.5</v>
      </c>
      <c r="M1826" s="16"/>
      <c r="N1826" s="16"/>
      <c r="O1826" s="16" t="s">
        <v>23</v>
      </c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179772.54</v>
      </c>
      <c r="AA1826" s="15" t="s">
        <v>23</v>
      </c>
      <c r="AB1826" s="24"/>
      <c r="AC1826" s="71" t="s">
        <v>199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125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 t="s">
        <v>23</v>
      </c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6"/>
    </row>
    <row r="1827" spans="1:69" ht="16.8" customHeight="1" x14ac:dyDescent="0.35">
      <c r="A1827" s="15"/>
      <c r="B1827" s="15"/>
      <c r="C1827" s="64" t="s">
        <v>152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36</v>
      </c>
      <c r="L1827" s="55">
        <f>D1828+E1828+A1828+B1828+B1775</f>
        <v>174761.5</v>
      </c>
      <c r="M1827" s="16"/>
      <c r="N1827" s="16"/>
      <c r="O1827" s="56" t="s">
        <v>23</v>
      </c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179772.54</v>
      </c>
      <c r="AA1827" s="15" t="s">
        <v>23</v>
      </c>
      <c r="AB1827" s="24"/>
      <c r="AC1827" s="71" t="s">
        <v>170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6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127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128</v>
      </c>
      <c r="L1828" s="3">
        <f>L1826-L1827</f>
        <v>0</v>
      </c>
      <c r="M1828" s="27" t="s">
        <v>171</v>
      </c>
      <c r="N1828" s="27">
        <f>O1828-L1827</f>
        <v>13101.229999999981</v>
      </c>
      <c r="O1828" s="44">
        <f>Z1828+AU1828+N1804+SUM(L1807:L1818)+SUM(N1808:N1818)+L1822-D1774-D1777-D1773+E1775</f>
        <v>187862.72999999998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179772.54</v>
      </c>
      <c r="AA1828" s="57"/>
      <c r="AB1828" s="60"/>
      <c r="AC1828" s="60" t="s">
        <v>129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172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200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478</v>
      </c>
    </row>
    <row r="1831" spans="1:69" ht="16.8" customHeight="1" x14ac:dyDescent="0.35">
      <c r="A1831" s="2"/>
      <c r="B1831" s="2" t="s">
        <v>23</v>
      </c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4" t="s">
        <v>25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V1831" s="7" t="s">
        <v>23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130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173</v>
      </c>
      <c r="BK1831" s="21" t="s">
        <v>0</v>
      </c>
      <c r="BL1831" s="8" t="s">
        <v>35</v>
      </c>
      <c r="BM1831" s="8" t="s">
        <v>0</v>
      </c>
      <c r="BN1831" s="8" t="s">
        <v>41</v>
      </c>
      <c r="BO1831" s="8" t="s">
        <v>174</v>
      </c>
      <c r="BP1831" s="8" t="s">
        <v>0</v>
      </c>
      <c r="BQ1831" s="9" t="s">
        <v>175</v>
      </c>
    </row>
    <row r="1832" spans="1:69" ht="16.8" customHeight="1" x14ac:dyDescent="0.35">
      <c r="A1832" s="14">
        <v>45332</v>
      </c>
      <c r="B1832" s="15" t="s">
        <v>176</v>
      </c>
      <c r="C1832" s="15" t="s">
        <v>177</v>
      </c>
      <c r="D1832" s="16">
        <v>0</v>
      </c>
      <c r="E1832" s="16">
        <v>0</v>
      </c>
      <c r="F1832" s="16"/>
      <c r="G1832" s="16"/>
      <c r="H1832" s="105"/>
      <c r="I1832" s="4"/>
      <c r="J1832" s="14">
        <f>A1832</f>
        <v>45332</v>
      </c>
      <c r="K1832" s="17" t="s">
        <v>25</v>
      </c>
      <c r="L1832" s="16">
        <f>D1835+D1838+D1836+D1839</f>
        <v>385.01</v>
      </c>
      <c r="M1832" s="16"/>
      <c r="N1832" s="82">
        <f>L1832+L1833-M1833</f>
        <v>385.01</v>
      </c>
      <c r="O1832" s="80" t="e">
        <f>D1835+D1838+D1836-E1836-E1835+O1771</f>
        <v>#VALUE!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179772.54</v>
      </c>
      <c r="AA1832" s="15"/>
      <c r="AB1832" s="19">
        <f>A1832</f>
        <v>45332</v>
      </c>
      <c r="AC1832" s="12" t="s">
        <v>26</v>
      </c>
      <c r="AD1832" s="11">
        <f>N1832</f>
        <v>385.01</v>
      </c>
      <c r="AE1832" s="11"/>
      <c r="AF1832" s="20"/>
      <c r="AG1832" s="20"/>
      <c r="AH1832" s="21" t="s">
        <v>27</v>
      </c>
      <c r="AI1832" s="22" t="s">
        <v>28</v>
      </c>
      <c r="AJ1832" s="23" t="s">
        <v>29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178</v>
      </c>
      <c r="BM1832" s="88">
        <f>BK1832</f>
        <v>45332</v>
      </c>
      <c r="BN1832" s="24" t="s">
        <v>178</v>
      </c>
      <c r="BO1832" s="24"/>
      <c r="BP1832" s="88">
        <f>BK1832</f>
        <v>45332</v>
      </c>
      <c r="BQ1832" s="126"/>
    </row>
    <row r="1833" spans="1:69" ht="16.8" customHeight="1" x14ac:dyDescent="0.35">
      <c r="A1833" s="15"/>
      <c r="B1833" s="15"/>
      <c r="C1833" s="15" t="s">
        <v>179</v>
      </c>
      <c r="D1833" s="16">
        <v>0</v>
      </c>
      <c r="E1833" s="16"/>
      <c r="F1833" s="16"/>
      <c r="G1833" s="16"/>
      <c r="H1833" s="105" t="s">
        <v>35</v>
      </c>
      <c r="I1833" s="4"/>
      <c r="J1833" s="14"/>
      <c r="K1833" s="17" t="s">
        <v>31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179772.54</v>
      </c>
      <c r="AA1833" s="15"/>
      <c r="AB1833" s="24"/>
      <c r="AC1833" s="24" t="s">
        <v>32</v>
      </c>
      <c r="AD1833" s="25"/>
      <c r="AE1833" s="25"/>
      <c r="AF1833" s="25"/>
      <c r="AG1833" s="25"/>
      <c r="AH1833" s="12" t="s">
        <v>33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 t="s">
        <v>23</v>
      </c>
      <c r="BL1833" s="24">
        <v>0</v>
      </c>
      <c r="BM1833" s="91" t="s">
        <v>23</v>
      </c>
      <c r="BN1833" s="24">
        <v>0</v>
      </c>
      <c r="BO1833" s="24">
        <v>0</v>
      </c>
      <c r="BP1833" s="91" t="s">
        <v>23</v>
      </c>
      <c r="BQ1833" s="126"/>
    </row>
    <row r="1834" spans="1:69" ht="16.8" customHeight="1" x14ac:dyDescent="0.35">
      <c r="A1834" s="15"/>
      <c r="B1834" s="15"/>
      <c r="C1834" s="15" t="s">
        <v>180</v>
      </c>
      <c r="D1834" s="16">
        <v>2139.5</v>
      </c>
      <c r="E1834" s="16">
        <v>0</v>
      </c>
      <c r="F1834" s="16" t="s">
        <v>23</v>
      </c>
      <c r="G1834" s="16"/>
      <c r="H1834" s="105">
        <f>D1835+H1773</f>
        <v>2802.4299999999994</v>
      </c>
      <c r="I1834" s="4"/>
      <c r="J1834" s="14"/>
      <c r="K1834" s="17" t="s">
        <v>36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179772.54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 t="s">
        <v>23</v>
      </c>
      <c r="BL1834" s="24">
        <v>0</v>
      </c>
      <c r="BM1834" s="91" t="s">
        <v>23</v>
      </c>
      <c r="BN1834" s="24">
        <v>0</v>
      </c>
      <c r="BO1834" s="24">
        <v>0</v>
      </c>
      <c r="BP1834" s="91" t="s">
        <v>23</v>
      </c>
      <c r="BQ1834" s="126"/>
    </row>
    <row r="1835" spans="1:69" ht="16.8" customHeight="1" x14ac:dyDescent="0.35">
      <c r="A1835" s="15"/>
      <c r="B1835" s="15">
        <v>0</v>
      </c>
      <c r="C1835" s="15" t="s">
        <v>181</v>
      </c>
      <c r="D1835" s="16">
        <v>0</v>
      </c>
      <c r="E1835" s="16"/>
      <c r="F1835" s="16"/>
      <c r="G1835" s="16"/>
      <c r="H1835" s="105" t="s">
        <v>41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179772.54</v>
      </c>
      <c r="AA1835" s="15"/>
      <c r="AB1835" s="24"/>
      <c r="AC1835" s="24"/>
      <c r="AD1835" s="25"/>
      <c r="AE1835" s="25"/>
      <c r="AF1835" s="25"/>
      <c r="AG1835" s="25"/>
      <c r="AH1835" s="17" t="s">
        <v>23</v>
      </c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 t="s">
        <v>23</v>
      </c>
      <c r="BL1835" s="24">
        <v>0</v>
      </c>
      <c r="BM1835" s="91" t="s">
        <v>23</v>
      </c>
      <c r="BN1835" s="24">
        <v>0</v>
      </c>
      <c r="BO1835" s="24">
        <v>0</v>
      </c>
      <c r="BP1835" s="91" t="s">
        <v>23</v>
      </c>
      <c r="BQ1835" s="126"/>
    </row>
    <row r="1836" spans="1:69" ht="16.8" customHeight="1" x14ac:dyDescent="0.35">
      <c r="A1836" s="15"/>
      <c r="B1836" s="16">
        <f>B1835+B1775</f>
        <v>457.09999999999991</v>
      </c>
      <c r="C1836" s="15" t="s">
        <v>182</v>
      </c>
      <c r="D1836" s="16">
        <v>385.01</v>
      </c>
      <c r="E1836" s="16">
        <v>0</v>
      </c>
      <c r="F1836" s="16"/>
      <c r="G1836" s="16"/>
      <c r="H1836" s="105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179772.54</v>
      </c>
      <c r="AA1836" s="15"/>
      <c r="AB1836" s="24"/>
      <c r="AC1836" s="17" t="s">
        <v>23</v>
      </c>
      <c r="AD1836" s="25"/>
      <c r="AE1836" s="25" t="s">
        <v>23</v>
      </c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 t="s">
        <v>23</v>
      </c>
      <c r="BL1836" s="24">
        <v>0</v>
      </c>
      <c r="BM1836" s="91" t="s">
        <v>23</v>
      </c>
      <c r="BN1836" s="24">
        <v>0</v>
      </c>
      <c r="BO1836" s="24"/>
      <c r="BP1836" s="24"/>
      <c r="BQ1836" s="126"/>
    </row>
    <row r="1837" spans="1:69" ht="16.8" customHeight="1" x14ac:dyDescent="0.35">
      <c r="A1837" s="15"/>
      <c r="B1837" s="15"/>
      <c r="C1837" s="15" t="s">
        <v>183</v>
      </c>
      <c r="D1837" s="16">
        <v>0</v>
      </c>
      <c r="E1837" s="16">
        <v>0</v>
      </c>
      <c r="F1837" s="16"/>
      <c r="G1837" s="16"/>
      <c r="H1837" s="105" t="s">
        <v>45</v>
      </c>
      <c r="I1837" s="77" t="s">
        <v>184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179772.54</v>
      </c>
      <c r="AA1837" s="15"/>
      <c r="AB1837" s="24"/>
      <c r="AC1837" s="17" t="s">
        <v>23</v>
      </c>
      <c r="AD1837" s="25"/>
      <c r="AE1837" s="25" t="s">
        <v>23</v>
      </c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 t="s">
        <v>23</v>
      </c>
      <c r="BL1837" s="24">
        <v>0</v>
      </c>
      <c r="BM1837" s="91" t="s">
        <v>23</v>
      </c>
      <c r="BN1837" s="24">
        <v>0</v>
      </c>
      <c r="BO1837" s="24"/>
      <c r="BP1837" s="24"/>
      <c r="BQ1837" s="126"/>
    </row>
    <row r="1838" spans="1:69" ht="16.8" customHeight="1" x14ac:dyDescent="0.35">
      <c r="A1838" s="15"/>
      <c r="B1838" s="15" t="s">
        <v>43</v>
      </c>
      <c r="C1838" s="15" t="s">
        <v>185</v>
      </c>
      <c r="D1838" s="16">
        <v>0</v>
      </c>
      <c r="E1838" s="16"/>
      <c r="F1838" s="16"/>
      <c r="G1838" s="16"/>
      <c r="H1838" s="105">
        <f>D1838+H1777</f>
        <v>0</v>
      </c>
      <c r="I1838" s="78">
        <f>D1835+D1836-E1836+D1838</f>
        <v>385.01</v>
      </c>
      <c r="J1838" s="14"/>
      <c r="K1838" s="15" t="s">
        <v>46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179772.54</v>
      </c>
      <c r="AA1838" s="15"/>
      <c r="AB1838" s="24"/>
      <c r="AC1838" s="17" t="s">
        <v>23</v>
      </c>
      <c r="AD1838" s="25"/>
      <c r="AE1838" s="25" t="s">
        <v>23</v>
      </c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 t="s">
        <v>23</v>
      </c>
      <c r="BL1838" s="24">
        <v>0</v>
      </c>
      <c r="BM1838" s="91" t="s">
        <v>23</v>
      </c>
      <c r="BN1838" s="24">
        <v>0</v>
      </c>
      <c r="BO1838" s="24"/>
      <c r="BP1838" s="24"/>
      <c r="BQ1838" s="126"/>
    </row>
    <row r="1839" spans="1:69" ht="16.8" customHeight="1" x14ac:dyDescent="0.35">
      <c r="A1839" s="15"/>
      <c r="B1839" s="15"/>
      <c r="C1839" s="15" t="s">
        <v>186</v>
      </c>
      <c r="D1839" s="16">
        <v>0</v>
      </c>
      <c r="E1839" s="16"/>
      <c r="F1839" s="16"/>
      <c r="G1839" s="16">
        <v>0</v>
      </c>
      <c r="H1839" s="105" t="s">
        <v>50</v>
      </c>
      <c r="I1839" s="4"/>
      <c r="J1839" s="14"/>
      <c r="K1839" s="15" t="s">
        <v>48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179772.54</v>
      </c>
      <c r="AA1839" s="15" t="s">
        <v>23</v>
      </c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 t="s">
        <v>23</v>
      </c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 t="s">
        <v>23</v>
      </c>
      <c r="AR1839" s="14"/>
      <c r="AS1839" s="18"/>
      <c r="AT1839" s="16">
        <v>0</v>
      </c>
      <c r="AU1839" s="18">
        <f t="shared" si="614"/>
        <v>0</v>
      </c>
      <c r="AV1839" s="15" t="s">
        <v>23</v>
      </c>
      <c r="AX1839" s="14"/>
      <c r="AY1839" s="18"/>
      <c r="AZ1839" s="16">
        <v>0</v>
      </c>
      <c r="BA1839" s="18">
        <f t="shared" si="615"/>
        <v>0</v>
      </c>
      <c r="BB1839" s="15" t="s">
        <v>23</v>
      </c>
      <c r="BD1839" s="14"/>
      <c r="BE1839" s="18"/>
      <c r="BF1839" s="16">
        <v>0</v>
      </c>
      <c r="BG1839" s="18">
        <f t="shared" si="616"/>
        <v>0</v>
      </c>
      <c r="BH1839" s="15" t="s">
        <v>23</v>
      </c>
      <c r="BJ1839" s="86">
        <v>0</v>
      </c>
      <c r="BK1839" s="90" t="s">
        <v>23</v>
      </c>
      <c r="BL1839" s="24">
        <v>0</v>
      </c>
      <c r="BM1839" s="91" t="s">
        <v>23</v>
      </c>
      <c r="BN1839" s="24">
        <v>0</v>
      </c>
      <c r="BO1839" s="24"/>
      <c r="BP1839" s="24"/>
      <c r="BQ1839" s="126"/>
    </row>
    <row r="1840" spans="1:69" ht="16.8" customHeight="1" x14ac:dyDescent="0.35">
      <c r="A1840" s="15"/>
      <c r="B1840" s="15"/>
      <c r="C1840" s="15" t="s">
        <v>187</v>
      </c>
      <c r="D1840" s="16"/>
      <c r="E1840" s="16"/>
      <c r="F1840" s="16"/>
      <c r="G1840" s="16">
        <v>0</v>
      </c>
      <c r="H1840" s="105">
        <f>D1839+H1779</f>
        <v>1775.2899999999997</v>
      </c>
      <c r="I1840" s="4"/>
      <c r="J1840" s="14"/>
      <c r="K1840" s="15" t="s">
        <v>51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179772.54</v>
      </c>
      <c r="AA1840" s="15" t="s">
        <v>23</v>
      </c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 t="s">
        <v>23</v>
      </c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 t="s">
        <v>23</v>
      </c>
      <c r="AR1840" s="14"/>
      <c r="AS1840" s="18">
        <v>0</v>
      </c>
      <c r="AT1840" s="16">
        <v>0</v>
      </c>
      <c r="AU1840" s="18">
        <f t="shared" si="614"/>
        <v>0</v>
      </c>
      <c r="AV1840" s="15" t="s">
        <v>23</v>
      </c>
      <c r="AX1840" s="14"/>
      <c r="AY1840" s="18">
        <v>0</v>
      </c>
      <c r="AZ1840" s="16">
        <v>0</v>
      </c>
      <c r="BA1840" s="18">
        <f t="shared" si="615"/>
        <v>0</v>
      </c>
      <c r="BB1840" s="15" t="s">
        <v>23</v>
      </c>
      <c r="BD1840" s="14"/>
      <c r="BE1840" s="18">
        <v>0</v>
      </c>
      <c r="BF1840" s="16">
        <v>0</v>
      </c>
      <c r="BG1840" s="18">
        <f t="shared" si="616"/>
        <v>0</v>
      </c>
      <c r="BH1840" s="15" t="s">
        <v>23</v>
      </c>
      <c r="BJ1840" s="86">
        <v>0</v>
      </c>
      <c r="BK1840" s="90" t="s">
        <v>23</v>
      </c>
      <c r="BL1840" s="24">
        <v>0</v>
      </c>
      <c r="BM1840" s="91" t="s">
        <v>23</v>
      </c>
      <c r="BN1840" s="24">
        <v>0</v>
      </c>
      <c r="BO1840" s="24"/>
      <c r="BP1840" s="24"/>
      <c r="BQ1840" s="126"/>
    </row>
    <row r="1841" spans="1:69" ht="16.8" customHeight="1" x14ac:dyDescent="0.35">
      <c r="A1841" s="15"/>
      <c r="B1841" s="15"/>
      <c r="C1841" s="15" t="s">
        <v>188</v>
      </c>
      <c r="D1841" s="16"/>
      <c r="E1841" s="16"/>
      <c r="F1841" s="16"/>
      <c r="G1841" s="16">
        <v>0</v>
      </c>
      <c r="H1841" s="105" t="s">
        <v>23</v>
      </c>
      <c r="I1841" s="4"/>
      <c r="J1841" s="14"/>
      <c r="K1841" s="15" t="s">
        <v>53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179772.54</v>
      </c>
      <c r="AA1841" s="15" t="s">
        <v>23</v>
      </c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 t="s">
        <v>23</v>
      </c>
      <c r="AR1841" s="14"/>
      <c r="AS1841" s="18"/>
      <c r="AT1841" s="16">
        <v>0</v>
      </c>
      <c r="AU1841" s="18">
        <f t="shared" si="614"/>
        <v>0</v>
      </c>
      <c r="AV1841" s="15" t="s">
        <v>23</v>
      </c>
      <c r="AX1841" s="14"/>
      <c r="AY1841" s="18"/>
      <c r="AZ1841" s="16">
        <v>0</v>
      </c>
      <c r="BA1841" s="18">
        <f t="shared" si="615"/>
        <v>0</v>
      </c>
      <c r="BB1841" s="15" t="s">
        <v>23</v>
      </c>
      <c r="BD1841" s="14"/>
      <c r="BE1841" s="18"/>
      <c r="BF1841" s="16">
        <v>0</v>
      </c>
      <c r="BG1841" s="18">
        <f t="shared" si="616"/>
        <v>0</v>
      </c>
      <c r="BH1841" s="15" t="s">
        <v>23</v>
      </c>
      <c r="BJ1841" s="86">
        <v>0</v>
      </c>
      <c r="BK1841" s="90" t="s">
        <v>23</v>
      </c>
      <c r="BL1841" s="24">
        <v>0</v>
      </c>
      <c r="BM1841" s="24"/>
      <c r="BN1841" s="24"/>
      <c r="BO1841" s="24"/>
      <c r="BP1841" s="24"/>
      <c r="BQ1841" s="126"/>
    </row>
    <row r="1842" spans="1:69" ht="16.8" customHeight="1" x14ac:dyDescent="0.35">
      <c r="A1842" s="15"/>
      <c r="B1842" s="15"/>
      <c r="C1842" s="15" t="s">
        <v>189</v>
      </c>
      <c r="D1842" s="16"/>
      <c r="E1842" s="16"/>
      <c r="F1842" s="16"/>
      <c r="G1842" s="16">
        <v>0</v>
      </c>
      <c r="H1842" s="105" t="s">
        <v>23</v>
      </c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179772.54</v>
      </c>
      <c r="AA1842" s="15" t="s">
        <v>23</v>
      </c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 t="s">
        <v>23</v>
      </c>
      <c r="AR1842" s="14"/>
      <c r="AS1842" s="18"/>
      <c r="AT1842" s="16">
        <v>0</v>
      </c>
      <c r="AU1842" s="18">
        <f t="shared" si="614"/>
        <v>0</v>
      </c>
      <c r="AV1842" s="15" t="s">
        <v>23</v>
      </c>
      <c r="AX1842" s="14"/>
      <c r="AY1842" s="18"/>
      <c r="AZ1842" s="16">
        <v>0</v>
      </c>
      <c r="BA1842" s="18">
        <f t="shared" si="615"/>
        <v>0</v>
      </c>
      <c r="BB1842" s="15" t="s">
        <v>23</v>
      </c>
      <c r="BD1842" s="14"/>
      <c r="BE1842" s="18"/>
      <c r="BF1842" s="16">
        <v>0</v>
      </c>
      <c r="BG1842" s="18">
        <f t="shared" si="616"/>
        <v>0</v>
      </c>
      <c r="BH1842" s="15" t="s">
        <v>23</v>
      </c>
      <c r="BJ1842" s="86">
        <v>0</v>
      </c>
      <c r="BK1842" s="90" t="s">
        <v>23</v>
      </c>
      <c r="BL1842" s="24" t="s">
        <v>23</v>
      </c>
      <c r="BM1842" s="24"/>
      <c r="BN1842" s="24"/>
      <c r="BO1842" s="24"/>
      <c r="BP1842" s="24"/>
      <c r="BQ1842" s="126"/>
    </row>
    <row r="1843" spans="1:69" ht="16.8" customHeight="1" x14ac:dyDescent="0.35">
      <c r="A1843" s="15"/>
      <c r="B1843" s="15"/>
      <c r="C1843" s="15" t="s">
        <v>190</v>
      </c>
      <c r="D1843" s="16"/>
      <c r="E1843" s="16"/>
      <c r="F1843" s="16"/>
      <c r="G1843" s="16">
        <v>0</v>
      </c>
      <c r="H1843" s="16" t="s">
        <v>23</v>
      </c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179772.54</v>
      </c>
      <c r="AA1843" s="15" t="s">
        <v>23</v>
      </c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 t="s">
        <v>23</v>
      </c>
      <c r="AR1843" s="14"/>
      <c r="AS1843" s="18"/>
      <c r="AT1843" s="16">
        <v>0</v>
      </c>
      <c r="AU1843" s="18">
        <f t="shared" si="614"/>
        <v>0</v>
      </c>
      <c r="AV1843" s="15" t="s">
        <v>23</v>
      </c>
      <c r="AX1843" s="14"/>
      <c r="AY1843" s="18"/>
      <c r="AZ1843" s="16">
        <v>0</v>
      </c>
      <c r="BA1843" s="18">
        <f t="shared" si="615"/>
        <v>0</v>
      </c>
      <c r="BB1843" s="15" t="s">
        <v>23</v>
      </c>
      <c r="BD1843" s="14"/>
      <c r="BE1843" s="18"/>
      <c r="BF1843" s="16">
        <v>0</v>
      </c>
      <c r="BG1843" s="18">
        <f t="shared" si="616"/>
        <v>0</v>
      </c>
      <c r="BH1843" s="15" t="s">
        <v>23</v>
      </c>
      <c r="BJ1843" s="86">
        <v>0</v>
      </c>
      <c r="BK1843" s="90" t="s">
        <v>23</v>
      </c>
      <c r="BL1843" s="24"/>
      <c r="BM1843" s="24"/>
      <c r="BN1843" s="24"/>
      <c r="BO1843" s="24"/>
      <c r="BP1843" s="24"/>
      <c r="BQ1843" s="126"/>
    </row>
    <row r="1844" spans="1:69" ht="16.8" customHeight="1" x14ac:dyDescent="0.35">
      <c r="A1844" s="15"/>
      <c r="B1844" s="15"/>
      <c r="C1844" s="15" t="s">
        <v>56</v>
      </c>
      <c r="D1844" s="16">
        <f>SUM(G1836:G1843)+E1839+E1840+E1841+E1842+E1843</f>
        <v>0</v>
      </c>
      <c r="E1844" s="16"/>
      <c r="F1844" s="16"/>
      <c r="G1844" s="16"/>
      <c r="H1844" s="16" t="s">
        <v>23</v>
      </c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 t="s">
        <v>23</v>
      </c>
      <c r="W1844" s="14"/>
      <c r="X1844" s="18"/>
      <c r="Y1844" s="16">
        <v>0</v>
      </c>
      <c r="Z1844" s="18">
        <f t="shared" si="612"/>
        <v>179772.54</v>
      </c>
      <c r="AA1844" s="15" t="s">
        <v>23</v>
      </c>
      <c r="AB1844" s="24"/>
      <c r="AC1844" s="15" t="s">
        <v>23</v>
      </c>
      <c r="AD1844" s="25"/>
      <c r="AE1844" s="62" t="s">
        <v>23</v>
      </c>
      <c r="AF1844" s="63" t="s">
        <v>23</v>
      </c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 t="s">
        <v>23</v>
      </c>
      <c r="AR1844" s="14"/>
      <c r="AS1844" s="18"/>
      <c r="AT1844" s="16">
        <v>0</v>
      </c>
      <c r="AU1844" s="18">
        <f t="shared" si="614"/>
        <v>0</v>
      </c>
      <c r="AV1844" s="15" t="s">
        <v>23</v>
      </c>
      <c r="AX1844" s="14"/>
      <c r="AY1844" s="18"/>
      <c r="AZ1844" s="16">
        <v>0</v>
      </c>
      <c r="BA1844" s="18">
        <f t="shared" si="615"/>
        <v>0</v>
      </c>
      <c r="BB1844" s="15" t="s">
        <v>23</v>
      </c>
      <c r="BD1844" s="14"/>
      <c r="BE1844" s="18"/>
      <c r="BF1844" s="16">
        <v>0</v>
      </c>
      <c r="BG1844" s="18">
        <f t="shared" si="616"/>
        <v>0</v>
      </c>
      <c r="BH1844" s="15" t="s">
        <v>23</v>
      </c>
      <c r="BJ1844" s="86">
        <v>0</v>
      </c>
      <c r="BK1844" s="90" t="s">
        <v>23</v>
      </c>
      <c r="BL1844" s="24" t="s">
        <v>23</v>
      </c>
      <c r="BM1844" s="24"/>
      <c r="BN1844" s="24"/>
      <c r="BO1844" s="24"/>
      <c r="BP1844" s="24"/>
      <c r="BQ1844" s="126"/>
    </row>
    <row r="1845" spans="1:69" ht="16.8" customHeight="1" x14ac:dyDescent="0.35">
      <c r="A1845" s="15"/>
      <c r="B1845" s="15"/>
      <c r="C1845" s="15" t="s">
        <v>57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191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 t="s">
        <v>23</v>
      </c>
      <c r="W1845" s="14"/>
      <c r="X1845" s="18"/>
      <c r="Y1845" s="16">
        <v>0</v>
      </c>
      <c r="Z1845" s="18">
        <f t="shared" si="612"/>
        <v>179772.54</v>
      </c>
      <c r="AA1845" s="15" t="str">
        <f>C1845</f>
        <v>Sinistro</v>
      </c>
      <c r="AB1845" s="24"/>
      <c r="AC1845" s="15" t="s">
        <v>23</v>
      </c>
      <c r="AD1845" s="25"/>
      <c r="AE1845" s="62" t="s">
        <v>23</v>
      </c>
      <c r="AF1845" s="63" t="s">
        <v>23</v>
      </c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 t="s">
        <v>23</v>
      </c>
      <c r="AR1845" s="14"/>
      <c r="AS1845" s="18"/>
      <c r="AT1845" s="16">
        <v>0</v>
      </c>
      <c r="AU1845" s="18">
        <f t="shared" si="614"/>
        <v>0</v>
      </c>
      <c r="AV1845" s="15" t="s">
        <v>23</v>
      </c>
      <c r="AX1845" s="14"/>
      <c r="AY1845" s="18"/>
      <c r="AZ1845" s="16">
        <v>0</v>
      </c>
      <c r="BA1845" s="18">
        <f t="shared" si="615"/>
        <v>0</v>
      </c>
      <c r="BB1845" s="15" t="s">
        <v>23</v>
      </c>
      <c r="BD1845" s="14"/>
      <c r="BE1845" s="18"/>
      <c r="BF1845" s="16">
        <v>0</v>
      </c>
      <c r="BG1845" s="18">
        <f t="shared" si="616"/>
        <v>0</v>
      </c>
      <c r="BH1845" s="15" t="s">
        <v>23</v>
      </c>
      <c r="BJ1845" s="86">
        <v>0</v>
      </c>
      <c r="BK1845" s="90" t="s">
        <v>23</v>
      </c>
      <c r="BL1845" s="24"/>
      <c r="BM1845" s="24"/>
      <c r="BN1845" s="24"/>
      <c r="BO1845" s="24"/>
      <c r="BP1845" s="24"/>
      <c r="BQ1845" s="126"/>
    </row>
    <row r="1846" spans="1:69" ht="16.8" customHeight="1" x14ac:dyDescent="0.35">
      <c r="A1846" s="15"/>
      <c r="B1846" s="15"/>
      <c r="C1846" s="15" t="s">
        <v>58</v>
      </c>
      <c r="D1846" s="16">
        <f>E1845+G1845</f>
        <v>0</v>
      </c>
      <c r="E1846" s="16"/>
      <c r="F1846" s="16"/>
      <c r="G1846" s="16"/>
      <c r="H1846" s="16" t="s">
        <v>23</v>
      </c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 t="s">
        <v>23</v>
      </c>
      <c r="W1846" s="14"/>
      <c r="X1846" s="18"/>
      <c r="Y1846" s="16">
        <v>0</v>
      </c>
      <c r="Z1846" s="18">
        <f t="shared" si="612"/>
        <v>179772.54</v>
      </c>
      <c r="AA1846" s="15" t="s">
        <v>23</v>
      </c>
      <c r="AB1846" s="24"/>
      <c r="AC1846" s="64" t="s">
        <v>146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 t="s">
        <v>23</v>
      </c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 t="s">
        <v>23</v>
      </c>
      <c r="AR1846" s="14"/>
      <c r="AS1846" s="18"/>
      <c r="AT1846" s="16">
        <v>0</v>
      </c>
      <c r="AU1846" s="18">
        <f t="shared" si="614"/>
        <v>0</v>
      </c>
      <c r="AV1846" s="15" t="s">
        <v>23</v>
      </c>
      <c r="AX1846" s="14"/>
      <c r="AY1846" s="18"/>
      <c r="AZ1846" s="16">
        <v>0</v>
      </c>
      <c r="BA1846" s="18">
        <f t="shared" si="615"/>
        <v>0</v>
      </c>
      <c r="BB1846" s="15" t="s">
        <v>23</v>
      </c>
      <c r="BD1846" s="14"/>
      <c r="BE1846" s="18"/>
      <c r="BF1846" s="16">
        <v>0</v>
      </c>
      <c r="BG1846" s="18">
        <f t="shared" si="616"/>
        <v>0</v>
      </c>
      <c r="BH1846" s="15" t="s">
        <v>23</v>
      </c>
      <c r="BJ1846" s="86"/>
      <c r="BK1846" s="86"/>
      <c r="BL1846" s="24" t="s">
        <v>23</v>
      </c>
      <c r="BM1846" s="24"/>
      <c r="BN1846" s="24"/>
      <c r="BO1846" s="24"/>
      <c r="BP1846" s="24"/>
      <c r="BQ1846" s="126"/>
    </row>
    <row r="1847" spans="1:69" ht="16.8" customHeight="1" x14ac:dyDescent="0.35">
      <c r="A1847" s="15"/>
      <c r="B1847" s="15"/>
      <c r="C1847" s="15" t="s">
        <v>59</v>
      </c>
      <c r="D1847" s="16" t="s">
        <v>23</v>
      </c>
      <c r="E1847" s="16"/>
      <c r="F1847" s="16"/>
      <c r="G1847" s="16">
        <v>0</v>
      </c>
      <c r="H1847" s="16" t="s">
        <v>23</v>
      </c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179772.54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 t="s">
        <v>23</v>
      </c>
      <c r="BM1847" s="24"/>
      <c r="BN1847" s="24"/>
      <c r="BO1847" s="24"/>
      <c r="BP1847" s="24"/>
      <c r="BQ1847" s="126"/>
    </row>
    <row r="1848" spans="1:69" ht="16.8" customHeight="1" x14ac:dyDescent="0.35">
      <c r="A1848" s="15"/>
      <c r="B1848" s="15"/>
      <c r="C1848" s="15" t="s">
        <v>147</v>
      </c>
      <c r="D1848" s="16"/>
      <c r="E1848" s="16"/>
      <c r="F1848" s="16"/>
      <c r="G1848" s="16">
        <v>0</v>
      </c>
      <c r="H1848" s="16" t="s">
        <v>23</v>
      </c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179772.54</v>
      </c>
      <c r="AA1848" s="15" t="s">
        <v>23</v>
      </c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 t="s">
        <v>23</v>
      </c>
      <c r="AR1848" s="14"/>
      <c r="AS1848" s="18"/>
      <c r="AT1848" s="16">
        <v>0</v>
      </c>
      <c r="AU1848" s="18">
        <f t="shared" si="614"/>
        <v>0</v>
      </c>
      <c r="AV1848" s="15" t="s">
        <v>23</v>
      </c>
      <c r="AX1848" s="14"/>
      <c r="AY1848" s="18"/>
      <c r="AZ1848" s="16">
        <v>0</v>
      </c>
      <c r="BA1848" s="18">
        <f t="shared" si="615"/>
        <v>0</v>
      </c>
      <c r="BB1848" s="15" t="s">
        <v>23</v>
      </c>
      <c r="BD1848" s="14"/>
      <c r="BE1848" s="18"/>
      <c r="BF1848" s="16">
        <v>0</v>
      </c>
      <c r="BG1848" s="18">
        <f t="shared" si="616"/>
        <v>0</v>
      </c>
      <c r="BH1848" s="15" t="s">
        <v>23</v>
      </c>
      <c r="BJ1848" s="86"/>
      <c r="BK1848" s="86"/>
      <c r="BL1848" s="24" t="s">
        <v>23</v>
      </c>
      <c r="BM1848" s="24"/>
      <c r="BN1848" s="24"/>
      <c r="BO1848" s="24"/>
      <c r="BP1848" s="24"/>
      <c r="BQ1848" s="126"/>
    </row>
    <row r="1849" spans="1:69" ht="16.8" customHeight="1" x14ac:dyDescent="0.35">
      <c r="A1849" s="15"/>
      <c r="B1849" s="15"/>
      <c r="C1849" s="15" t="s">
        <v>61</v>
      </c>
      <c r="D1849" s="16">
        <f>SUM(G1848:G1849)</f>
        <v>0</v>
      </c>
      <c r="E1849" s="16">
        <v>0</v>
      </c>
      <c r="F1849" s="16"/>
      <c r="G1849" s="16">
        <v>0</v>
      </c>
      <c r="H1849" s="16" t="s">
        <v>23</v>
      </c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179772.54</v>
      </c>
      <c r="AA1849" s="15" t="s">
        <v>23</v>
      </c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 t="s">
        <v>23</v>
      </c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 t="s">
        <v>23</v>
      </c>
      <c r="AR1849" s="14"/>
      <c r="AS1849" s="18"/>
      <c r="AT1849" s="16">
        <v>0</v>
      </c>
      <c r="AU1849" s="18">
        <f t="shared" si="614"/>
        <v>0</v>
      </c>
      <c r="AV1849" s="15" t="s">
        <v>23</v>
      </c>
      <c r="AX1849" s="14"/>
      <c r="AY1849" s="18"/>
      <c r="AZ1849" s="16">
        <v>0</v>
      </c>
      <c r="BA1849" s="18">
        <f t="shared" si="615"/>
        <v>0</v>
      </c>
      <c r="BB1849" s="15" t="s">
        <v>23</v>
      </c>
      <c r="BD1849" s="14"/>
      <c r="BE1849" s="18"/>
      <c r="BF1849" s="16">
        <v>0</v>
      </c>
      <c r="BG1849" s="18">
        <f t="shared" si="616"/>
        <v>0</v>
      </c>
      <c r="BH1849" s="15" t="s">
        <v>23</v>
      </c>
      <c r="BJ1849" s="86"/>
      <c r="BK1849" s="86"/>
      <c r="BL1849" s="24" t="s">
        <v>23</v>
      </c>
      <c r="BM1849" s="24"/>
      <c r="BN1849" s="24"/>
      <c r="BO1849" s="24"/>
      <c r="BP1849" s="24"/>
      <c r="BQ1849" s="126"/>
    </row>
    <row r="1850" spans="1:69" ht="16.8" customHeight="1" x14ac:dyDescent="0.35">
      <c r="A1850" s="15"/>
      <c r="B1850" s="15"/>
      <c r="C1850" s="28" t="s">
        <v>479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179767.04000000001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 t="s">
        <v>23</v>
      </c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 t="s">
        <v>23</v>
      </c>
      <c r="BD1850" s="14"/>
      <c r="BE1850" s="18"/>
      <c r="BF1850" s="16">
        <v>0</v>
      </c>
      <c r="BG1850" s="18">
        <f t="shared" si="616"/>
        <v>0</v>
      </c>
      <c r="BH1850" s="15" t="s">
        <v>23</v>
      </c>
      <c r="BJ1850" s="86"/>
      <c r="BK1850" s="86"/>
      <c r="BL1850" s="24" t="s">
        <v>23</v>
      </c>
      <c r="BM1850" s="24"/>
      <c r="BN1850" s="24"/>
      <c r="BO1850" s="24"/>
      <c r="BP1850" s="24"/>
      <c r="BQ1850" s="126"/>
    </row>
    <row r="1851" spans="1:69" ht="16.8" customHeight="1" x14ac:dyDescent="0.35">
      <c r="A1851" s="15"/>
      <c r="B1851" s="15"/>
      <c r="C1851" s="15" t="s">
        <v>23</v>
      </c>
      <c r="D1851" s="16"/>
      <c r="E1851" s="16"/>
      <c r="F1851" s="16" t="s">
        <v>23</v>
      </c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 t="str">
        <f t="shared" si="620"/>
        <v/>
      </c>
      <c r="W1851" s="14"/>
      <c r="X1851" s="18"/>
      <c r="Y1851" s="16">
        <v>0</v>
      </c>
      <c r="Z1851" s="18">
        <f t="shared" si="612"/>
        <v>179767.04000000001</v>
      </c>
      <c r="AA1851" s="15" t="s">
        <v>23</v>
      </c>
      <c r="AB1851" s="24"/>
      <c r="AC1851" s="15" t="str">
        <f t="shared" si="621"/>
        <v/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 t="s">
        <v>23</v>
      </c>
      <c r="AR1851" s="14"/>
      <c r="AS1851" s="18"/>
      <c r="AT1851" s="16">
        <v>0</v>
      </c>
      <c r="AU1851" s="18">
        <f t="shared" si="614"/>
        <v>0</v>
      </c>
      <c r="AV1851" s="15" t="s">
        <v>23</v>
      </c>
      <c r="AX1851" s="14"/>
      <c r="AY1851" s="18"/>
      <c r="AZ1851" s="16">
        <v>0</v>
      </c>
      <c r="BA1851" s="18">
        <f t="shared" si="615"/>
        <v>0</v>
      </c>
      <c r="BB1851" s="15" t="s">
        <v>23</v>
      </c>
      <c r="BD1851" s="14"/>
      <c r="BE1851" s="18"/>
      <c r="BF1851" s="16">
        <v>0</v>
      </c>
      <c r="BG1851" s="18">
        <f t="shared" si="616"/>
        <v>0</v>
      </c>
      <c r="BH1851" s="15" t="s">
        <v>23</v>
      </c>
      <c r="BJ1851" s="86"/>
      <c r="BK1851" s="86"/>
      <c r="BL1851" s="24"/>
      <c r="BM1851" s="24"/>
      <c r="BN1851" s="24"/>
      <c r="BO1851" s="24"/>
      <c r="BP1851" s="24"/>
      <c r="BQ1851" s="126"/>
    </row>
    <row r="1852" spans="1:69" ht="16.8" customHeight="1" x14ac:dyDescent="0.35">
      <c r="A1852" s="15"/>
      <c r="B1852" s="15"/>
      <c r="C1852" s="28" t="s">
        <v>63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179767.04000000001</v>
      </c>
      <c r="AA1852" s="15" t="s">
        <v>23</v>
      </c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 t="s">
        <v>23</v>
      </c>
      <c r="AR1852" s="14"/>
      <c r="AS1852" s="18"/>
      <c r="AT1852" s="16">
        <v>0</v>
      </c>
      <c r="AU1852" s="18">
        <f t="shared" si="614"/>
        <v>0</v>
      </c>
      <c r="AV1852" s="15" t="s">
        <v>23</v>
      </c>
      <c r="AX1852" s="14"/>
      <c r="AY1852" s="18"/>
      <c r="AZ1852" s="16">
        <v>0</v>
      </c>
      <c r="BA1852" s="18">
        <f t="shared" si="615"/>
        <v>0</v>
      </c>
      <c r="BB1852" s="15" t="s">
        <v>23</v>
      </c>
      <c r="BD1852" s="14"/>
      <c r="BE1852" s="18"/>
      <c r="BF1852" s="16">
        <v>0</v>
      </c>
      <c r="BG1852" s="18">
        <f t="shared" si="616"/>
        <v>0</v>
      </c>
      <c r="BH1852" s="15" t="s">
        <v>23</v>
      </c>
      <c r="BJ1852" s="86"/>
      <c r="BK1852" s="86"/>
      <c r="BL1852" s="24"/>
      <c r="BM1852" s="24"/>
      <c r="BN1852" s="24"/>
      <c r="BO1852" s="24"/>
      <c r="BP1852" s="24"/>
      <c r="BQ1852" s="126"/>
    </row>
    <row r="1853" spans="1:69" ht="16.8" customHeight="1" x14ac:dyDescent="0.35">
      <c r="A1853" s="15"/>
      <c r="B1853" s="15"/>
      <c r="C1853" s="15" t="s">
        <v>64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179767.04000000001</v>
      </c>
      <c r="AA1853" s="15" t="s">
        <v>23</v>
      </c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 t="s">
        <v>23</v>
      </c>
      <c r="AR1853" s="14"/>
      <c r="AS1853" s="18"/>
      <c r="AT1853" s="16">
        <v>0</v>
      </c>
      <c r="AU1853" s="18">
        <f t="shared" si="614"/>
        <v>0</v>
      </c>
      <c r="AV1853" s="15" t="s">
        <v>23</v>
      </c>
      <c r="AX1853" s="14"/>
      <c r="AY1853" s="18"/>
      <c r="AZ1853" s="16">
        <v>0</v>
      </c>
      <c r="BA1853" s="18">
        <f t="shared" si="615"/>
        <v>0</v>
      </c>
      <c r="BB1853" s="15" t="s">
        <v>23</v>
      </c>
      <c r="BD1853" s="14"/>
      <c r="BE1853" s="18"/>
      <c r="BF1853" s="16">
        <v>0</v>
      </c>
      <c r="BG1853" s="18">
        <f t="shared" si="616"/>
        <v>0</v>
      </c>
      <c r="BH1853" s="15" t="s">
        <v>23</v>
      </c>
      <c r="BJ1853" s="86"/>
      <c r="BK1853" s="86"/>
      <c r="BL1853" s="24" t="s">
        <v>23</v>
      </c>
      <c r="BM1853" s="24"/>
      <c r="BN1853" s="24"/>
      <c r="BO1853" s="24"/>
      <c r="BP1853" s="24"/>
      <c r="BQ1853" s="126"/>
    </row>
    <row r="1854" spans="1:69" ht="16.8" customHeight="1" x14ac:dyDescent="0.35">
      <c r="A1854" s="15"/>
      <c r="B1854" s="15"/>
      <c r="C1854" s="15" t="s">
        <v>51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65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179767.04000000001</v>
      </c>
      <c r="AA1854" s="15" t="s">
        <v>23</v>
      </c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 t="s">
        <v>23</v>
      </c>
      <c r="AR1854" s="14"/>
      <c r="AS1854" s="18"/>
      <c r="AT1854" s="16">
        <v>0</v>
      </c>
      <c r="AU1854" s="18">
        <f t="shared" si="614"/>
        <v>0</v>
      </c>
      <c r="AV1854" s="15" t="s">
        <v>23</v>
      </c>
      <c r="AX1854" s="14"/>
      <c r="AY1854" s="18"/>
      <c r="AZ1854" s="16">
        <v>0</v>
      </c>
      <c r="BA1854" s="18">
        <f t="shared" si="615"/>
        <v>0</v>
      </c>
      <c r="BB1854" s="15" t="s">
        <v>23</v>
      </c>
      <c r="BD1854" s="14"/>
      <c r="BE1854" s="18"/>
      <c r="BF1854" s="16">
        <v>0</v>
      </c>
      <c r="BG1854" s="18">
        <f t="shared" si="616"/>
        <v>0</v>
      </c>
      <c r="BH1854" s="15" t="s">
        <v>23</v>
      </c>
      <c r="BJ1854" s="86"/>
      <c r="BK1854" s="86"/>
      <c r="BL1854" s="24"/>
      <c r="BM1854" s="24"/>
      <c r="BN1854" s="24"/>
      <c r="BO1854" s="24"/>
      <c r="BP1854" s="24"/>
      <c r="BQ1854" s="126"/>
    </row>
    <row r="1855" spans="1:69" ht="16.8" customHeight="1" x14ac:dyDescent="0.35">
      <c r="A1855" s="15"/>
      <c r="B1855" s="15"/>
      <c r="C1855" s="28" t="s">
        <v>66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 t="s">
        <v>23</v>
      </c>
      <c r="L1855" s="16"/>
      <c r="M1855" s="16"/>
      <c r="N1855" s="16" t="s">
        <v>67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179767.04000000001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 t="s">
        <v>23</v>
      </c>
      <c r="AR1855" s="14"/>
      <c r="AS1855" s="18"/>
      <c r="AT1855" s="16"/>
      <c r="AU1855" s="18">
        <f t="shared" si="614"/>
        <v>0</v>
      </c>
      <c r="AV1855" s="15" t="s">
        <v>23</v>
      </c>
      <c r="AX1855" s="14"/>
      <c r="AY1855" s="18"/>
      <c r="AZ1855" s="16"/>
      <c r="BA1855" s="18">
        <f t="shared" si="615"/>
        <v>0</v>
      </c>
      <c r="BB1855" s="15" t="s">
        <v>23</v>
      </c>
      <c r="BD1855" s="14"/>
      <c r="BE1855" s="18"/>
      <c r="BF1855" s="16"/>
      <c r="BG1855" s="18">
        <f t="shared" si="616"/>
        <v>0</v>
      </c>
      <c r="BH1855" s="15" t="s">
        <v>23</v>
      </c>
      <c r="BJ1855" s="86"/>
      <c r="BK1855" s="86"/>
      <c r="BL1855" s="24"/>
      <c r="BM1855" s="24"/>
      <c r="BN1855" s="24"/>
      <c r="BO1855" s="24"/>
      <c r="BP1855" s="24"/>
      <c r="BQ1855" s="126"/>
    </row>
    <row r="1856" spans="1:69" ht="16.8" customHeight="1" x14ac:dyDescent="0.35">
      <c r="A1856" s="15"/>
      <c r="B1856" s="66"/>
      <c r="C1856" s="15" t="s">
        <v>149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 t="s">
        <v>23</v>
      </c>
      <c r="L1856" s="16"/>
      <c r="M1856" s="16">
        <v>0</v>
      </c>
      <c r="N1856" s="16" t="s">
        <v>69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179767.04000000001</v>
      </c>
      <c r="AA1856" s="15" t="s">
        <v>23</v>
      </c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 t="s">
        <v>23</v>
      </c>
      <c r="AR1856" s="14"/>
      <c r="AS1856" s="18"/>
      <c r="AT1856" s="16">
        <v>0</v>
      </c>
      <c r="AU1856" s="18">
        <f t="shared" si="614"/>
        <v>0</v>
      </c>
      <c r="AV1856" s="15" t="s">
        <v>23</v>
      </c>
      <c r="AX1856" s="14"/>
      <c r="AY1856" s="18"/>
      <c r="AZ1856" s="16">
        <v>0</v>
      </c>
      <c r="BA1856" s="18">
        <f t="shared" si="615"/>
        <v>0</v>
      </c>
      <c r="BB1856" s="15" t="s">
        <v>23</v>
      </c>
      <c r="BD1856" s="14"/>
      <c r="BE1856" s="18"/>
      <c r="BF1856" s="16">
        <v>0</v>
      </c>
      <c r="BG1856" s="18">
        <f t="shared" si="616"/>
        <v>0</v>
      </c>
      <c r="BH1856" s="15" t="s">
        <v>23</v>
      </c>
      <c r="BJ1856" s="86"/>
      <c r="BK1856" s="86"/>
      <c r="BL1856" s="24"/>
      <c r="BM1856" s="24"/>
      <c r="BN1856" s="24"/>
      <c r="BO1856" s="24"/>
      <c r="BP1856" s="24"/>
      <c r="BQ1856" s="126"/>
    </row>
    <row r="1857" spans="1:69" ht="16.8" customHeight="1" x14ac:dyDescent="0.35">
      <c r="A1857" s="15"/>
      <c r="B1857" s="15"/>
      <c r="C1857" s="15" t="s">
        <v>151</v>
      </c>
      <c r="D1857" s="16"/>
      <c r="E1857" s="16">
        <v>0</v>
      </c>
      <c r="F1857" s="16"/>
      <c r="G1857" s="16">
        <v>0</v>
      </c>
      <c r="H1857" s="16"/>
      <c r="I1857" s="4"/>
      <c r="J1857" s="14" t="s">
        <v>23</v>
      </c>
      <c r="K1857" s="17" t="s">
        <v>23</v>
      </c>
      <c r="L1857" s="16"/>
      <c r="M1857" s="16">
        <v>0</v>
      </c>
      <c r="N1857" s="16" t="s">
        <v>71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179767.04000000001</v>
      </c>
      <c r="AA1857" s="15" t="s">
        <v>23</v>
      </c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 t="s">
        <v>23</v>
      </c>
      <c r="AR1857" s="14"/>
      <c r="AS1857" s="18"/>
      <c r="AT1857" s="16">
        <v>0</v>
      </c>
      <c r="AU1857" s="18">
        <f t="shared" si="614"/>
        <v>0</v>
      </c>
      <c r="AV1857" s="15" t="s">
        <v>23</v>
      </c>
      <c r="AX1857" s="14"/>
      <c r="AY1857" s="18"/>
      <c r="AZ1857" s="16">
        <v>0</v>
      </c>
      <c r="BA1857" s="18">
        <f t="shared" si="615"/>
        <v>0</v>
      </c>
      <c r="BB1857" s="15" t="s">
        <v>23</v>
      </c>
      <c r="BD1857" s="14"/>
      <c r="BE1857" s="18"/>
      <c r="BF1857" s="16">
        <v>0</v>
      </c>
      <c r="BG1857" s="18">
        <f t="shared" si="616"/>
        <v>0</v>
      </c>
      <c r="BH1857" s="15" t="s">
        <v>23</v>
      </c>
      <c r="BJ1857" s="86"/>
      <c r="BK1857" s="86"/>
      <c r="BL1857" s="24"/>
      <c r="BM1857" s="24"/>
      <c r="BN1857" s="24"/>
      <c r="BO1857" s="24"/>
      <c r="BP1857" s="24"/>
      <c r="BQ1857" s="126"/>
    </row>
    <row r="1858" spans="1:69" ht="16.8" customHeight="1" x14ac:dyDescent="0.35">
      <c r="A1858" s="15"/>
      <c r="B1858" s="15"/>
      <c r="C1858" s="15" t="s">
        <v>153</v>
      </c>
      <c r="D1858" s="16" t="s">
        <v>23</v>
      </c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73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179767.04000000001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6"/>
    </row>
    <row r="1859" spans="1:69" ht="16.8" customHeight="1" x14ac:dyDescent="0.35">
      <c r="A1859" s="15"/>
      <c r="B1859" s="15"/>
      <c r="C1859" s="15" t="s">
        <v>154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75</v>
      </c>
      <c r="L1859" s="3">
        <f>SUM(L1832:L1858)</f>
        <v>2139.5</v>
      </c>
      <c r="M1859" s="3">
        <f>SUM(M1832:M1858)</f>
        <v>385.00999999999993</v>
      </c>
      <c r="N1859" s="16" t="s">
        <v>76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179767.04000000001</v>
      </c>
      <c r="AA1859" s="15" t="s">
        <v>23</v>
      </c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 t="s">
        <v>23</v>
      </c>
      <c r="AR1859" s="14"/>
      <c r="AS1859" s="18"/>
      <c r="AT1859" s="16">
        <v>0</v>
      </c>
      <c r="AU1859" s="18">
        <f t="shared" si="614"/>
        <v>0</v>
      </c>
      <c r="AV1859" s="15" t="s">
        <v>23</v>
      </c>
      <c r="AX1859" s="14"/>
      <c r="AY1859" s="18"/>
      <c r="AZ1859" s="16">
        <v>0</v>
      </c>
      <c r="BA1859" s="18">
        <f t="shared" si="615"/>
        <v>0</v>
      </c>
      <c r="BB1859" s="15" t="s">
        <v>23</v>
      </c>
      <c r="BD1859" s="14"/>
      <c r="BE1859" s="18"/>
      <c r="BF1859" s="16">
        <v>0</v>
      </c>
      <c r="BG1859" s="18">
        <f t="shared" si="616"/>
        <v>0</v>
      </c>
      <c r="BH1859" s="15" t="s">
        <v>23</v>
      </c>
      <c r="BJ1859" s="86"/>
      <c r="BK1859" s="86"/>
      <c r="BL1859" s="24"/>
      <c r="BM1859" s="24"/>
      <c r="BN1859" s="24"/>
      <c r="BO1859" s="24"/>
      <c r="BP1859" s="24"/>
      <c r="BQ1859" s="126"/>
    </row>
    <row r="1860" spans="1:69" ht="16.8" customHeight="1" x14ac:dyDescent="0.35">
      <c r="A1860" s="15"/>
      <c r="B1860" s="15"/>
      <c r="C1860" s="15" t="s">
        <v>77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33</v>
      </c>
      <c r="L1860" s="3">
        <f>L1800</f>
        <v>966766.7699999999</v>
      </c>
      <c r="M1860" s="3">
        <f>M1800</f>
        <v>793755.57000000007</v>
      </c>
      <c r="N1860" s="16" t="s">
        <v>78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179767.04000000001</v>
      </c>
      <c r="AA1860" s="15" t="s">
        <v>23</v>
      </c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 t="s">
        <v>23</v>
      </c>
      <c r="AR1860" s="14"/>
      <c r="AS1860" s="18"/>
      <c r="AT1860" s="16">
        <v>0</v>
      </c>
      <c r="AU1860" s="18">
        <f t="shared" si="614"/>
        <v>0</v>
      </c>
      <c r="AV1860" s="15" t="s">
        <v>23</v>
      </c>
      <c r="AX1860" s="14"/>
      <c r="AY1860" s="18"/>
      <c r="AZ1860" s="16">
        <v>0</v>
      </c>
      <c r="BA1860" s="18">
        <f t="shared" si="615"/>
        <v>0</v>
      </c>
      <c r="BB1860" s="15" t="s">
        <v>23</v>
      </c>
      <c r="BD1860" s="14"/>
      <c r="BE1860" s="18"/>
      <c r="BF1860" s="16">
        <v>0</v>
      </c>
      <c r="BG1860" s="18">
        <f t="shared" si="616"/>
        <v>0</v>
      </c>
      <c r="BH1860" s="15" t="s">
        <v>23</v>
      </c>
      <c r="BJ1860" s="86"/>
      <c r="BK1860" s="86"/>
      <c r="BL1860" s="24"/>
      <c r="BM1860" s="24"/>
      <c r="BN1860" s="24"/>
      <c r="BO1860" s="24"/>
      <c r="BP1860" s="24"/>
      <c r="BQ1860" s="126"/>
    </row>
    <row r="1861" spans="1:69" ht="16.8" customHeight="1" thickBot="1" x14ac:dyDescent="0.4">
      <c r="A1861" s="15"/>
      <c r="B1861" s="15"/>
      <c r="C1861" s="15" t="s">
        <v>79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80</v>
      </c>
      <c r="L1861" s="3">
        <f>L1859+L1860</f>
        <v>968906.2699999999</v>
      </c>
      <c r="M1861" s="3">
        <f>M1859+M1860</f>
        <v>794140.58000000007</v>
      </c>
      <c r="N1861" s="16" t="s">
        <v>81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179767.04000000001</v>
      </c>
      <c r="AA1861" s="15"/>
      <c r="AB1861" s="24"/>
      <c r="AC1861" s="15" t="s">
        <v>23</v>
      </c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6"/>
    </row>
    <row r="1862" spans="1:69" ht="16.8" customHeight="1" thickTop="1" thickBot="1" x14ac:dyDescent="0.4">
      <c r="A1862" s="15"/>
      <c r="B1862" s="15"/>
      <c r="C1862" s="15" t="s">
        <v>82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83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179767.04000000001</v>
      </c>
      <c r="AA1862" s="15" t="s">
        <v>23</v>
      </c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 t="s">
        <v>23</v>
      </c>
      <c r="AR1862" s="14"/>
      <c r="AS1862" s="18"/>
      <c r="AT1862" s="16">
        <v>0</v>
      </c>
      <c r="AU1862" s="18">
        <f t="shared" si="614"/>
        <v>0</v>
      </c>
      <c r="AV1862" s="15" t="s">
        <v>23</v>
      </c>
      <c r="AX1862" s="14"/>
      <c r="AY1862" s="18"/>
      <c r="AZ1862" s="16">
        <v>0</v>
      </c>
      <c r="BA1862" s="18">
        <f t="shared" si="615"/>
        <v>0</v>
      </c>
      <c r="BB1862" s="15" t="s">
        <v>23</v>
      </c>
      <c r="BD1862" s="14"/>
      <c r="BE1862" s="18"/>
      <c r="BF1862" s="16">
        <v>0</v>
      </c>
      <c r="BG1862" s="18">
        <f t="shared" si="616"/>
        <v>0</v>
      </c>
      <c r="BH1862" s="15" t="s">
        <v>23</v>
      </c>
      <c r="BJ1862" s="86"/>
      <c r="BK1862" s="86"/>
      <c r="BL1862" s="24"/>
      <c r="BM1862" s="24"/>
      <c r="BN1862" s="24"/>
      <c r="BO1862" s="24"/>
      <c r="BP1862" s="24"/>
      <c r="BQ1862" s="126"/>
    </row>
    <row r="1863" spans="1:69" ht="16.8" customHeight="1" thickTop="1" thickBot="1" x14ac:dyDescent="0.4">
      <c r="A1863" s="15"/>
      <c r="B1863" s="15"/>
      <c r="C1863" s="15" t="s">
        <v>84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85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179767.04000000001</v>
      </c>
      <c r="AA1863" s="15" t="s">
        <v>23</v>
      </c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 t="s">
        <v>23</v>
      </c>
      <c r="AR1863" s="14"/>
      <c r="AS1863" s="18"/>
      <c r="AT1863" s="16">
        <v>0</v>
      </c>
      <c r="AU1863" s="18">
        <f t="shared" si="614"/>
        <v>0</v>
      </c>
      <c r="AV1863" s="15" t="s">
        <v>23</v>
      </c>
      <c r="AX1863" s="14"/>
      <c r="AY1863" s="18"/>
      <c r="AZ1863" s="16">
        <v>0</v>
      </c>
      <c r="BA1863" s="18">
        <f t="shared" si="615"/>
        <v>0</v>
      </c>
      <c r="BB1863" s="15" t="s">
        <v>23</v>
      </c>
      <c r="BD1863" s="14"/>
      <c r="BE1863" s="18"/>
      <c r="BF1863" s="16">
        <v>0</v>
      </c>
      <c r="BG1863" s="18">
        <f t="shared" si="616"/>
        <v>0</v>
      </c>
      <c r="BH1863" s="15" t="s">
        <v>23</v>
      </c>
      <c r="BJ1863" s="86"/>
      <c r="BK1863" s="86"/>
      <c r="BL1863" s="24"/>
      <c r="BM1863" s="24"/>
      <c r="BN1863" s="24"/>
      <c r="BO1863" s="24"/>
      <c r="BP1863" s="24"/>
      <c r="BQ1863" s="126"/>
    </row>
    <row r="1864" spans="1:69" ht="16.8" customHeight="1" thickTop="1" x14ac:dyDescent="0.35">
      <c r="A1864" s="15"/>
      <c r="B1864" s="15"/>
      <c r="C1864" s="15" t="s">
        <v>86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87</v>
      </c>
      <c r="L1864" s="3">
        <f>N1803</f>
        <v>2554.9</v>
      </c>
      <c r="M1864" s="3">
        <v>0</v>
      </c>
      <c r="N1864" s="3">
        <f>SUM(L1864:M1864)</f>
        <v>2554.9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179767.04000000001</v>
      </c>
      <c r="AA1864" s="15" t="s">
        <v>23</v>
      </c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 t="s">
        <v>23</v>
      </c>
      <c r="AR1864" s="14"/>
      <c r="AS1864" s="18"/>
      <c r="AT1864" s="16">
        <v>0</v>
      </c>
      <c r="AU1864" s="18">
        <f t="shared" si="614"/>
        <v>0</v>
      </c>
      <c r="AV1864" s="15" t="s">
        <v>23</v>
      </c>
      <c r="AX1864" s="14"/>
      <c r="AY1864" s="18"/>
      <c r="AZ1864" s="16">
        <v>0</v>
      </c>
      <c r="BA1864" s="18">
        <f t="shared" si="615"/>
        <v>0</v>
      </c>
      <c r="BB1864" s="15" t="s">
        <v>23</v>
      </c>
      <c r="BD1864" s="14"/>
      <c r="BE1864" s="18"/>
      <c r="BF1864" s="16">
        <v>0</v>
      </c>
      <c r="BG1864" s="18">
        <f t="shared" si="616"/>
        <v>0</v>
      </c>
      <c r="BH1864" s="15" t="s">
        <v>23</v>
      </c>
      <c r="BJ1864" s="86"/>
      <c r="BK1864" s="86"/>
      <c r="BL1864" s="24"/>
      <c r="BM1864" s="24"/>
      <c r="BN1864" s="24"/>
      <c r="BO1864" s="24"/>
      <c r="BP1864" s="24"/>
      <c r="BQ1864" s="126"/>
    </row>
    <row r="1865" spans="1:69" ht="16.8" customHeight="1" x14ac:dyDescent="0.35">
      <c r="A1865" s="15"/>
      <c r="B1865" s="15"/>
      <c r="C1865" s="15" t="s">
        <v>88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89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5">(X1865-Y1865)+Z1864</f>
        <v>179767.04000000001</v>
      </c>
      <c r="AA1865" s="15" t="s">
        <v>23</v>
      </c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 t="s">
        <v>23</v>
      </c>
      <c r="AR1865" s="14"/>
      <c r="AS1865" s="18"/>
      <c r="AT1865" s="16">
        <v>0</v>
      </c>
      <c r="AU1865" s="18">
        <f t="shared" ref="AU1865:AU1896" si="627">(AS1865-AT1865)+AU1864</f>
        <v>0</v>
      </c>
      <c r="AV1865" s="15" t="s">
        <v>23</v>
      </c>
      <c r="AX1865" s="14"/>
      <c r="AY1865" s="18"/>
      <c r="AZ1865" s="16">
        <v>0</v>
      </c>
      <c r="BA1865" s="18">
        <f t="shared" ref="BA1865:BA1896" si="628">(AY1865-AZ1865)+BA1864</f>
        <v>0</v>
      </c>
      <c r="BB1865" s="15" t="s">
        <v>23</v>
      </c>
      <c r="BD1865" s="14"/>
      <c r="BE1865" s="18"/>
      <c r="BF1865" s="16">
        <v>0</v>
      </c>
      <c r="BG1865" s="18">
        <f t="shared" ref="BG1865:BG1896" si="629">(BE1865-BF1865)+BG1864</f>
        <v>0</v>
      </c>
      <c r="BH1865" s="15" t="s">
        <v>23</v>
      </c>
      <c r="BJ1865" s="86"/>
      <c r="BK1865" s="86"/>
      <c r="BL1865" s="24"/>
      <c r="BM1865" s="24"/>
      <c r="BN1865" s="24"/>
      <c r="BO1865" s="24"/>
      <c r="BP1865" s="24"/>
      <c r="BQ1865" s="126"/>
    </row>
    <row r="1866" spans="1:69" ht="16.8" customHeight="1" x14ac:dyDescent="0.35">
      <c r="A1866" s="15"/>
      <c r="B1866" s="15"/>
      <c r="C1866" s="15" t="s">
        <v>90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91</v>
      </c>
      <c r="L1866" s="3">
        <f>T1889+Z1889+AO1889+AU1889</f>
        <v>255446.95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 t="s">
        <v>23</v>
      </c>
      <c r="W1866" s="14"/>
      <c r="X1866" s="18"/>
      <c r="Y1866" s="16">
        <v>0</v>
      </c>
      <c r="Z1866" s="18">
        <f t="shared" si="625"/>
        <v>179767.04000000001</v>
      </c>
      <c r="AA1866" s="15" t="s">
        <v>23</v>
      </c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 t="s">
        <v>23</v>
      </c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 t="s">
        <v>23</v>
      </c>
      <c r="AR1866" s="14"/>
      <c r="AS1866" s="18"/>
      <c r="AT1866" s="16">
        <v>0</v>
      </c>
      <c r="AU1866" s="18">
        <f t="shared" si="627"/>
        <v>0</v>
      </c>
      <c r="AV1866" s="15" t="s">
        <v>23</v>
      </c>
      <c r="AX1866" s="14"/>
      <c r="AY1866" s="18"/>
      <c r="AZ1866" s="16">
        <v>0</v>
      </c>
      <c r="BA1866" s="18">
        <f t="shared" si="628"/>
        <v>0</v>
      </c>
      <c r="BB1866" s="15" t="s">
        <v>23</v>
      </c>
      <c r="BD1866" s="14"/>
      <c r="BE1866" s="18"/>
      <c r="BF1866" s="16">
        <v>0</v>
      </c>
      <c r="BG1866" s="18">
        <f t="shared" si="629"/>
        <v>0</v>
      </c>
      <c r="BH1866" s="15" t="s">
        <v>23</v>
      </c>
      <c r="BJ1866" s="86"/>
      <c r="BK1866" s="86"/>
      <c r="BL1866" s="24"/>
      <c r="BM1866" s="24"/>
      <c r="BN1866" s="24"/>
      <c r="BO1866" s="24"/>
      <c r="BP1866" s="24"/>
      <c r="BQ1866" s="126"/>
    </row>
    <row r="1867" spans="1:69" ht="16.8" customHeight="1" x14ac:dyDescent="0.35">
      <c r="A1867" s="15"/>
      <c r="B1867" s="15"/>
      <c r="C1867" s="15" t="s">
        <v>92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93</v>
      </c>
      <c r="L1867" s="3"/>
      <c r="M1867" s="46" t="s">
        <v>94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179767.04000000001</v>
      </c>
      <c r="AA1867" s="15" t="s">
        <v>23</v>
      </c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 t="s">
        <v>23</v>
      </c>
      <c r="AR1867" s="14"/>
      <c r="AS1867" s="18"/>
      <c r="AT1867" s="16">
        <v>0</v>
      </c>
      <c r="AU1867" s="18">
        <f t="shared" si="627"/>
        <v>0</v>
      </c>
      <c r="AV1867" s="15" t="s">
        <v>23</v>
      </c>
      <c r="AX1867" s="14"/>
      <c r="AY1867" s="18"/>
      <c r="AZ1867" s="16">
        <v>0</v>
      </c>
      <c r="BA1867" s="18">
        <f t="shared" si="628"/>
        <v>0</v>
      </c>
      <c r="BB1867" s="15" t="s">
        <v>23</v>
      </c>
      <c r="BD1867" s="14"/>
      <c r="BE1867" s="18"/>
      <c r="BF1867" s="16">
        <v>0</v>
      </c>
      <c r="BG1867" s="18">
        <f t="shared" si="629"/>
        <v>0</v>
      </c>
      <c r="BH1867" s="15" t="s">
        <v>23</v>
      </c>
      <c r="BJ1867" s="86"/>
      <c r="BK1867" s="86"/>
      <c r="BL1867" s="24"/>
      <c r="BM1867" s="24"/>
      <c r="BN1867" s="24"/>
      <c r="BO1867" s="24"/>
      <c r="BP1867" s="24"/>
      <c r="BQ1867" s="126"/>
    </row>
    <row r="1868" spans="1:69" ht="16.8" customHeight="1" x14ac:dyDescent="0.35">
      <c r="A1868" s="15"/>
      <c r="B1868" s="15"/>
      <c r="C1868" s="15" t="s">
        <v>95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96</v>
      </c>
      <c r="L1868" s="50">
        <v>114.5</v>
      </c>
      <c r="M1868" s="16" t="s">
        <v>27</v>
      </c>
      <c r="N1868" s="16" t="s">
        <v>28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179767.04000000001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6"/>
    </row>
    <row r="1869" spans="1:69" ht="16.8" customHeight="1" x14ac:dyDescent="0.35">
      <c r="A1869" s="15"/>
      <c r="B1869" s="15"/>
      <c r="C1869" s="15" t="s">
        <v>97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383</v>
      </c>
      <c r="L1869" s="30">
        <v>294.5</v>
      </c>
      <c r="M1869" s="16" t="s">
        <v>480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179767.04000000001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6"/>
    </row>
    <row r="1870" spans="1:69" ht="16.8" customHeight="1" x14ac:dyDescent="0.35">
      <c r="A1870" s="15"/>
      <c r="B1870" s="15"/>
      <c r="C1870" s="15" t="s">
        <v>100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431</v>
      </c>
      <c r="L1870" s="16">
        <v>236.02</v>
      </c>
      <c r="M1870" s="44" t="s">
        <v>481</v>
      </c>
      <c r="N1870" s="16">
        <v>1105</v>
      </c>
      <c r="O1870" s="16"/>
      <c r="P1870" s="18" t="s">
        <v>23</v>
      </c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179767.04000000001</v>
      </c>
      <c r="AA1870" s="15" t="s">
        <v>23</v>
      </c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 t="s">
        <v>23</v>
      </c>
      <c r="AR1870" s="14"/>
      <c r="AS1870" s="18"/>
      <c r="AT1870" s="16">
        <v>0</v>
      </c>
      <c r="AU1870" s="18">
        <f t="shared" si="627"/>
        <v>0</v>
      </c>
      <c r="AV1870" s="15" t="s">
        <v>23</v>
      </c>
      <c r="AX1870" s="14"/>
      <c r="AY1870" s="18"/>
      <c r="AZ1870" s="16">
        <v>0</v>
      </c>
      <c r="BA1870" s="18">
        <f t="shared" si="628"/>
        <v>0</v>
      </c>
      <c r="BB1870" s="15" t="s">
        <v>23</v>
      </c>
      <c r="BD1870" s="14"/>
      <c r="BE1870" s="18"/>
      <c r="BF1870" s="16">
        <v>0</v>
      </c>
      <c r="BG1870" s="18">
        <f t="shared" si="629"/>
        <v>0</v>
      </c>
      <c r="BH1870" s="15" t="s">
        <v>23</v>
      </c>
      <c r="BJ1870" s="86"/>
      <c r="BK1870" s="86"/>
      <c r="BL1870" s="24"/>
      <c r="BM1870" s="24"/>
      <c r="BN1870" s="24"/>
      <c r="BO1870" s="24"/>
      <c r="BP1870" s="24"/>
      <c r="BQ1870" s="126"/>
    </row>
    <row r="1871" spans="1:69" ht="16.8" customHeight="1" x14ac:dyDescent="0.35">
      <c r="A1871" s="15"/>
      <c r="B1871" s="15"/>
      <c r="C1871" s="64" t="s">
        <v>157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468</v>
      </c>
      <c r="L1871" s="16">
        <v>307.5</v>
      </c>
      <c r="M1871" s="16" t="s">
        <v>482</v>
      </c>
      <c r="N1871" s="16">
        <v>638.5</v>
      </c>
      <c r="O1871" s="16" t="s">
        <v>23</v>
      </c>
      <c r="P1871" s="18" t="s">
        <v>23</v>
      </c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179767.04000000001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6"/>
    </row>
    <row r="1872" spans="1:69" ht="16.8" customHeight="1" x14ac:dyDescent="0.35">
      <c r="A1872" s="15"/>
      <c r="B1872" s="15"/>
      <c r="C1872" s="15" t="s">
        <v>104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467</v>
      </c>
      <c r="L1872" s="16">
        <v>100</v>
      </c>
      <c r="M1872" s="16" t="s">
        <v>483</v>
      </c>
      <c r="N1872" s="16">
        <v>387.96</v>
      </c>
      <c r="O1872" s="16" t="s">
        <v>23</v>
      </c>
      <c r="P1872" s="18" t="s">
        <v>23</v>
      </c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195</v>
      </c>
      <c r="X1872" s="18">
        <v>0</v>
      </c>
      <c r="Y1872" s="16"/>
      <c r="Z1872" s="18">
        <f t="shared" si="625"/>
        <v>179767.04000000001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6"/>
    </row>
    <row r="1873" spans="1:69" ht="16.8" customHeight="1" x14ac:dyDescent="0.35">
      <c r="A1873" s="15"/>
      <c r="B1873" s="15"/>
      <c r="C1873" s="47" t="s">
        <v>158</v>
      </c>
      <c r="D1873" s="16"/>
      <c r="E1873" s="16"/>
      <c r="F1873" s="1">
        <v>0</v>
      </c>
      <c r="G1873" s="16">
        <v>0</v>
      </c>
      <c r="H1873" s="16"/>
      <c r="I1873" s="4" t="s">
        <v>23</v>
      </c>
      <c r="J1873" s="14"/>
      <c r="K1873" s="44" t="s">
        <v>484</v>
      </c>
      <c r="L1873" s="16">
        <v>0.99</v>
      </c>
      <c r="M1873" s="44" t="s">
        <v>485</v>
      </c>
      <c r="N1873" s="16">
        <v>0.18</v>
      </c>
      <c r="O1873" s="16" t="s">
        <v>23</v>
      </c>
      <c r="P1873" s="18" t="s">
        <v>23</v>
      </c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179767.04000000001</v>
      </c>
      <c r="AA1873" s="15" t="s">
        <v>23</v>
      </c>
      <c r="AB1873" s="24"/>
      <c r="AC1873" s="64" t="s">
        <v>159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 t="s">
        <v>23</v>
      </c>
      <c r="AR1873" s="14"/>
      <c r="AS1873" s="18"/>
      <c r="AT1873" s="16">
        <v>0</v>
      </c>
      <c r="AU1873" s="18">
        <f t="shared" si="627"/>
        <v>0</v>
      </c>
      <c r="AV1873" s="15" t="s">
        <v>23</v>
      </c>
      <c r="AX1873" s="14"/>
      <c r="AY1873" s="18"/>
      <c r="AZ1873" s="16">
        <v>0</v>
      </c>
      <c r="BA1873" s="18">
        <f t="shared" si="628"/>
        <v>0</v>
      </c>
      <c r="BB1873" s="15" t="s">
        <v>23</v>
      </c>
      <c r="BD1873" s="14"/>
      <c r="BE1873" s="18"/>
      <c r="BF1873" s="16">
        <v>0</v>
      </c>
      <c r="BG1873" s="18">
        <f t="shared" si="629"/>
        <v>0</v>
      </c>
      <c r="BH1873" s="15" t="s">
        <v>23</v>
      </c>
      <c r="BJ1873" s="86"/>
      <c r="BK1873" s="86"/>
      <c r="BL1873" s="24"/>
      <c r="BM1873" s="24"/>
      <c r="BN1873" s="24"/>
      <c r="BO1873" s="24"/>
      <c r="BP1873" s="24"/>
      <c r="BQ1873" s="126"/>
    </row>
    <row r="1874" spans="1:69" ht="16.8" customHeight="1" x14ac:dyDescent="0.35">
      <c r="A1874" s="15"/>
      <c r="B1874" s="15"/>
      <c r="C1874" s="15" t="s">
        <v>108</v>
      </c>
      <c r="D1874" s="16"/>
      <c r="E1874" s="16"/>
      <c r="F1874" s="16"/>
      <c r="G1874" s="16">
        <v>0</v>
      </c>
      <c r="H1874" s="16"/>
      <c r="I1874" s="4" t="s">
        <v>23</v>
      </c>
      <c r="J1874" s="14"/>
      <c r="K1874" s="25" t="s">
        <v>438</v>
      </c>
      <c r="L1874" s="83">
        <v>700</v>
      </c>
      <c r="M1874" s="16" t="s">
        <v>482</v>
      </c>
      <c r="N1874" s="83">
        <v>1222.5</v>
      </c>
      <c r="O1874" s="16" t="s">
        <v>23</v>
      </c>
      <c r="P1874" s="18" t="s">
        <v>23</v>
      </c>
      <c r="Q1874" s="14"/>
      <c r="R1874" s="18"/>
      <c r="S1874" s="16">
        <f>G1874</f>
        <v>0</v>
      </c>
      <c r="T1874" s="18">
        <f t="shared" si="624"/>
        <v>66454.28</v>
      </c>
      <c r="U1874" s="15" t="s">
        <v>110</v>
      </c>
      <c r="W1874" s="14"/>
      <c r="X1874" s="18"/>
      <c r="Y1874" s="16">
        <v>0</v>
      </c>
      <c r="Z1874" s="18">
        <f t="shared" si="625"/>
        <v>179767.04000000001</v>
      </c>
      <c r="AA1874" s="15" t="s">
        <v>23</v>
      </c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 t="s">
        <v>23</v>
      </c>
      <c r="AR1874" s="14"/>
      <c r="AS1874" s="18">
        <v>0</v>
      </c>
      <c r="AT1874" s="16">
        <v>0</v>
      </c>
      <c r="AU1874" s="18">
        <f t="shared" si="627"/>
        <v>0</v>
      </c>
      <c r="AV1874" s="15" t="s">
        <v>23</v>
      </c>
      <c r="AX1874" s="14"/>
      <c r="AY1874" s="18">
        <v>0</v>
      </c>
      <c r="AZ1874" s="16">
        <v>0</v>
      </c>
      <c r="BA1874" s="18">
        <f t="shared" si="628"/>
        <v>0</v>
      </c>
      <c r="BB1874" s="15" t="s">
        <v>23</v>
      </c>
      <c r="BD1874" s="14"/>
      <c r="BE1874" s="18">
        <v>0</v>
      </c>
      <c r="BF1874" s="16">
        <v>0</v>
      </c>
      <c r="BG1874" s="18">
        <f t="shared" si="629"/>
        <v>0</v>
      </c>
      <c r="BH1874" s="15" t="s">
        <v>23</v>
      </c>
      <c r="BJ1874" s="86"/>
      <c r="BK1874" s="86"/>
      <c r="BL1874" s="24"/>
      <c r="BM1874" s="24"/>
      <c r="BN1874" s="24"/>
      <c r="BO1874" s="24"/>
      <c r="BP1874" s="24"/>
      <c r="BQ1874" s="126"/>
    </row>
    <row r="1875" spans="1:69" ht="16.8" customHeight="1" x14ac:dyDescent="0.35">
      <c r="A1875" s="15"/>
      <c r="B1875" s="15"/>
      <c r="C1875" s="15" t="s">
        <v>111</v>
      </c>
      <c r="D1875" s="16"/>
      <c r="E1875" s="16"/>
      <c r="F1875" s="16">
        <v>0</v>
      </c>
      <c r="G1875" s="16">
        <v>0</v>
      </c>
      <c r="H1875" s="16"/>
      <c r="I1875" s="4" t="s">
        <v>23</v>
      </c>
      <c r="J1875" s="14"/>
      <c r="K1875" s="16" t="s">
        <v>452</v>
      </c>
      <c r="L1875" s="16">
        <v>9</v>
      </c>
      <c r="M1875" s="16" t="s">
        <v>23</v>
      </c>
      <c r="N1875" s="67">
        <v>0</v>
      </c>
      <c r="O1875" s="16"/>
      <c r="P1875" s="18" t="s">
        <v>23</v>
      </c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179767.04000000001</v>
      </c>
      <c r="AA1875" s="15" t="s">
        <v>23</v>
      </c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 t="s">
        <v>23</v>
      </c>
      <c r="AR1875" s="14"/>
      <c r="AS1875" s="18">
        <v>0</v>
      </c>
      <c r="AT1875" s="16">
        <v>0</v>
      </c>
      <c r="AU1875" s="18">
        <f t="shared" si="627"/>
        <v>0</v>
      </c>
      <c r="AV1875" s="15" t="s">
        <v>23</v>
      </c>
      <c r="AX1875" s="14"/>
      <c r="AY1875" s="18">
        <v>0</v>
      </c>
      <c r="AZ1875" s="16">
        <v>0</v>
      </c>
      <c r="BA1875" s="18">
        <f t="shared" si="628"/>
        <v>0</v>
      </c>
      <c r="BB1875" s="15" t="s">
        <v>23</v>
      </c>
      <c r="BD1875" s="14"/>
      <c r="BE1875" s="18">
        <v>0</v>
      </c>
      <c r="BF1875" s="16">
        <v>0</v>
      </c>
      <c r="BG1875" s="18">
        <f t="shared" si="629"/>
        <v>0</v>
      </c>
      <c r="BH1875" s="15" t="s">
        <v>23</v>
      </c>
      <c r="BJ1875" s="86"/>
      <c r="BK1875" s="86"/>
      <c r="BL1875" s="24"/>
      <c r="BM1875" s="24"/>
      <c r="BN1875" s="24"/>
      <c r="BO1875" s="24"/>
      <c r="BP1875" s="24"/>
      <c r="BQ1875" s="126"/>
    </row>
    <row r="1876" spans="1:69" ht="16.8" customHeight="1" x14ac:dyDescent="0.35">
      <c r="A1876" s="15"/>
      <c r="B1876" s="15"/>
      <c r="C1876" s="15" t="s">
        <v>113</v>
      </c>
      <c r="D1876" s="16"/>
      <c r="E1876" s="16"/>
      <c r="F1876" s="16">
        <v>0</v>
      </c>
      <c r="G1876" s="16">
        <v>0</v>
      </c>
      <c r="H1876" s="16"/>
      <c r="I1876" s="4" t="s">
        <v>23</v>
      </c>
      <c r="J1876" s="14"/>
      <c r="K1876" s="44" t="s">
        <v>475</v>
      </c>
      <c r="L1876" s="16">
        <v>600</v>
      </c>
      <c r="M1876" s="16" t="s">
        <v>23</v>
      </c>
      <c r="N1876" s="16">
        <v>0</v>
      </c>
      <c r="O1876" s="16"/>
      <c r="P1876" s="18" t="s">
        <v>23</v>
      </c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179767.04000000001</v>
      </c>
      <c r="AA1876" s="15" t="s">
        <v>23</v>
      </c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 t="s">
        <v>23</v>
      </c>
      <c r="AR1876" s="14"/>
      <c r="AS1876" s="18">
        <v>0</v>
      </c>
      <c r="AT1876" s="16"/>
      <c r="AU1876" s="18">
        <f t="shared" si="627"/>
        <v>0</v>
      </c>
      <c r="AV1876" s="15" t="s">
        <v>23</v>
      </c>
      <c r="AX1876" s="14"/>
      <c r="AY1876" s="18">
        <v>0</v>
      </c>
      <c r="AZ1876" s="16"/>
      <c r="BA1876" s="18">
        <f t="shared" si="628"/>
        <v>0</v>
      </c>
      <c r="BB1876" s="15" t="s">
        <v>23</v>
      </c>
      <c r="BD1876" s="14"/>
      <c r="BE1876" s="18">
        <v>0</v>
      </c>
      <c r="BF1876" s="16"/>
      <c r="BG1876" s="18">
        <f t="shared" si="629"/>
        <v>0</v>
      </c>
      <c r="BH1876" s="15" t="s">
        <v>23</v>
      </c>
      <c r="BJ1876" s="86"/>
      <c r="BK1876" s="86"/>
      <c r="BL1876" s="24"/>
      <c r="BM1876" s="24"/>
      <c r="BN1876" s="24"/>
      <c r="BO1876" s="24"/>
      <c r="BP1876" s="24"/>
      <c r="BQ1876" s="126"/>
    </row>
    <row r="1877" spans="1:69" ht="16.8" customHeight="1" x14ac:dyDescent="0.35">
      <c r="A1877" s="15" t="s">
        <v>23</v>
      </c>
      <c r="B1877" s="15"/>
      <c r="C1877" s="15" t="s">
        <v>486</v>
      </c>
      <c r="D1877" s="16"/>
      <c r="E1877" s="16"/>
      <c r="F1877" s="16">
        <v>4666.5</v>
      </c>
      <c r="G1877" s="16"/>
      <c r="H1877" s="16"/>
      <c r="I1877" s="4" t="s">
        <v>23</v>
      </c>
      <c r="J1877" s="14"/>
      <c r="K1877" s="16" t="s">
        <v>476</v>
      </c>
      <c r="L1877" s="16">
        <v>0.5</v>
      </c>
      <c r="M1877" s="44" t="s">
        <v>23</v>
      </c>
      <c r="N1877" s="16">
        <v>0</v>
      </c>
      <c r="O1877" s="16"/>
      <c r="P1877" s="18" t="s">
        <v>23</v>
      </c>
      <c r="Q1877" s="14"/>
      <c r="R1877" s="18">
        <v>0</v>
      </c>
      <c r="S1877" s="16">
        <v>0</v>
      </c>
      <c r="T1877" s="18">
        <f t="shared" si="624"/>
        <v>66454.28</v>
      </c>
      <c r="U1877" s="15" t="s">
        <v>23</v>
      </c>
      <c r="W1877" s="14"/>
      <c r="X1877" s="18">
        <f>F1877</f>
        <v>4666.5</v>
      </c>
      <c r="Y1877" s="16">
        <v>0</v>
      </c>
      <c r="Z1877" s="18">
        <f t="shared" si="625"/>
        <v>184433.54</v>
      </c>
      <c r="AA1877" s="15" t="str">
        <f>C1877</f>
        <v>VERS.  31/1 511,50+ 1/2 1.069,50+ 30/1  201,50</v>
      </c>
      <c r="AB1877" s="24"/>
      <c r="AC1877" s="15" t="s">
        <v>23</v>
      </c>
      <c r="AD1877" s="25"/>
      <c r="AE1877" s="62" t="s">
        <v>23</v>
      </c>
      <c r="AF1877" s="63" t="s">
        <v>23</v>
      </c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 t="s">
        <v>23</v>
      </c>
      <c r="AR1877" s="14"/>
      <c r="AS1877" s="18">
        <v>0</v>
      </c>
      <c r="AT1877" s="16"/>
      <c r="AU1877" s="18">
        <f t="shared" si="627"/>
        <v>0</v>
      </c>
      <c r="AV1877" s="15" t="s">
        <v>23</v>
      </c>
      <c r="AX1877" s="14"/>
      <c r="AY1877" s="18">
        <v>0</v>
      </c>
      <c r="AZ1877" s="16"/>
      <c r="BA1877" s="18">
        <f t="shared" si="628"/>
        <v>0</v>
      </c>
      <c r="BB1877" s="15" t="s">
        <v>23</v>
      </c>
      <c r="BD1877" s="14"/>
      <c r="BE1877" s="18">
        <v>0</v>
      </c>
      <c r="BF1877" s="16"/>
      <c r="BG1877" s="18">
        <f t="shared" si="629"/>
        <v>0</v>
      </c>
      <c r="BH1877" s="15" t="s">
        <v>23</v>
      </c>
      <c r="BJ1877" s="86"/>
      <c r="BK1877" s="86"/>
      <c r="BL1877" s="24"/>
      <c r="BM1877" s="24"/>
      <c r="BN1877" s="24"/>
      <c r="BO1877" s="24"/>
      <c r="BP1877" s="24"/>
      <c r="BQ1877" s="126"/>
    </row>
    <row r="1878" spans="1:69" ht="16.8" customHeight="1" x14ac:dyDescent="0.35">
      <c r="A1878" s="15"/>
      <c r="B1878" s="15" t="s">
        <v>23</v>
      </c>
      <c r="C1878" s="15" t="s">
        <v>487</v>
      </c>
      <c r="D1878" s="16"/>
      <c r="E1878" s="16"/>
      <c r="F1878" s="16">
        <v>0</v>
      </c>
      <c r="G1878" s="16"/>
      <c r="H1878" s="16">
        <v>0</v>
      </c>
      <c r="I1878" s="4" t="s">
        <v>23</v>
      </c>
      <c r="J1878" s="14" t="s">
        <v>23</v>
      </c>
      <c r="K1878" s="44" t="s">
        <v>447</v>
      </c>
      <c r="L1878" s="16">
        <v>364.5</v>
      </c>
      <c r="M1878" s="16" t="s">
        <v>23</v>
      </c>
      <c r="N1878" s="16">
        <v>0</v>
      </c>
      <c r="O1878" s="16"/>
      <c r="P1878" s="18" t="s">
        <v>23</v>
      </c>
      <c r="Q1878" s="14"/>
      <c r="R1878" s="18">
        <v>0</v>
      </c>
      <c r="S1878" s="16">
        <v>0</v>
      </c>
      <c r="T1878" s="18">
        <f t="shared" si="624"/>
        <v>66454.28</v>
      </c>
      <c r="U1878" s="15" t="s">
        <v>23</v>
      </c>
      <c r="W1878" s="14"/>
      <c r="X1878" s="18">
        <f>F1878</f>
        <v>0</v>
      </c>
      <c r="Y1878" s="16"/>
      <c r="Z1878" s="18">
        <f t="shared" si="625"/>
        <v>184433.54</v>
      </c>
      <c r="AA1878" s="15" t="str">
        <f>C1878</f>
        <v xml:space="preserve">   "   26/1  936 + 1.680,49 8/2 + 9/2   268,50 </v>
      </c>
      <c r="AB1878" s="24"/>
      <c r="AC1878" s="15" t="s">
        <v>23</v>
      </c>
      <c r="AD1878" s="25"/>
      <c r="AE1878" s="62" t="s">
        <v>23</v>
      </c>
      <c r="AF1878" s="63" t="s">
        <v>23</v>
      </c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 t="s">
        <v>23</v>
      </c>
      <c r="AR1878" s="14"/>
      <c r="AS1878" s="18">
        <v>0</v>
      </c>
      <c r="AT1878" s="16"/>
      <c r="AU1878" s="18">
        <f t="shared" si="627"/>
        <v>0</v>
      </c>
      <c r="AV1878" s="15" t="s">
        <v>23</v>
      </c>
      <c r="AX1878" s="14"/>
      <c r="AY1878" s="18">
        <v>0</v>
      </c>
      <c r="AZ1878" s="16"/>
      <c r="BA1878" s="18">
        <f t="shared" si="628"/>
        <v>0</v>
      </c>
      <c r="BB1878" s="15" t="s">
        <v>23</v>
      </c>
      <c r="BD1878" s="14"/>
      <c r="BE1878" s="18">
        <v>0</v>
      </c>
      <c r="BF1878" s="16"/>
      <c r="BG1878" s="18">
        <f t="shared" si="629"/>
        <v>0</v>
      </c>
      <c r="BH1878" s="15" t="s">
        <v>23</v>
      </c>
      <c r="BJ1878" s="86"/>
      <c r="BK1878" s="86"/>
      <c r="BL1878" s="24"/>
      <c r="BM1878" s="24"/>
      <c r="BN1878" s="24"/>
      <c r="BO1878" s="24"/>
      <c r="BP1878" s="24"/>
      <c r="BQ1878" s="126"/>
    </row>
    <row r="1879" spans="1:69" ht="16.8" customHeight="1" x14ac:dyDescent="0.35">
      <c r="A1879" s="15" t="s">
        <v>23</v>
      </c>
      <c r="B1879" s="15"/>
      <c r="C1879" s="15" t="s">
        <v>115</v>
      </c>
      <c r="D1879" s="16"/>
      <c r="E1879" s="16"/>
      <c r="F1879" s="16">
        <v>0</v>
      </c>
      <c r="G1879" s="16"/>
      <c r="H1879" s="16"/>
      <c r="I1879" s="4" t="s">
        <v>23</v>
      </c>
      <c r="J1879" s="14"/>
      <c r="K1879" s="16" t="s">
        <v>477</v>
      </c>
      <c r="L1879" s="16">
        <v>0.01</v>
      </c>
      <c r="M1879" s="44" t="s">
        <v>23</v>
      </c>
      <c r="N1879" s="16">
        <v>0</v>
      </c>
      <c r="O1879" s="16"/>
      <c r="P1879" s="18" t="s">
        <v>23</v>
      </c>
      <c r="Q1879" s="14"/>
      <c r="R1879" s="18">
        <v>0</v>
      </c>
      <c r="S1879" s="16">
        <v>0</v>
      </c>
      <c r="T1879" s="18">
        <f t="shared" si="624"/>
        <v>66454.28</v>
      </c>
      <c r="U1879" s="15" t="s">
        <v>23</v>
      </c>
      <c r="W1879" s="14"/>
      <c r="X1879" s="18">
        <f>F1879</f>
        <v>0</v>
      </c>
      <c r="Y1879" s="16"/>
      <c r="Z1879" s="18">
        <f t="shared" si="625"/>
        <v>184433.54</v>
      </c>
      <c r="AA1879" s="15" t="s">
        <v>23</v>
      </c>
      <c r="AB1879" s="24"/>
      <c r="AC1879" s="15" t="s">
        <v>23</v>
      </c>
      <c r="AD1879" s="25"/>
      <c r="AE1879" s="62" t="s">
        <v>23</v>
      </c>
      <c r="AF1879" s="63" t="s">
        <v>23</v>
      </c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 t="s">
        <v>23</v>
      </c>
      <c r="AR1879" s="14"/>
      <c r="AS1879" s="18">
        <v>0</v>
      </c>
      <c r="AT1879" s="16"/>
      <c r="AU1879" s="18">
        <f t="shared" si="627"/>
        <v>0</v>
      </c>
      <c r="AV1879" s="15" t="s">
        <v>23</v>
      </c>
      <c r="AX1879" s="14"/>
      <c r="AY1879" s="18">
        <v>0</v>
      </c>
      <c r="AZ1879" s="16"/>
      <c r="BA1879" s="18">
        <f t="shared" si="628"/>
        <v>0</v>
      </c>
      <c r="BB1879" s="15" t="s">
        <v>23</v>
      </c>
      <c r="BD1879" s="14"/>
      <c r="BE1879" s="18">
        <v>0</v>
      </c>
      <c r="BF1879" s="16"/>
      <c r="BG1879" s="18">
        <f t="shared" si="629"/>
        <v>0</v>
      </c>
      <c r="BH1879" s="15" t="s">
        <v>23</v>
      </c>
      <c r="BJ1879" s="86"/>
      <c r="BK1879" s="86"/>
      <c r="BL1879" s="24"/>
      <c r="BM1879" s="24"/>
      <c r="BN1879" s="24"/>
      <c r="BO1879" s="24"/>
      <c r="BP1879" s="24"/>
      <c r="BQ1879" s="126"/>
    </row>
    <row r="1880" spans="1:69" ht="16.8" customHeight="1" x14ac:dyDescent="0.35">
      <c r="A1880" s="15"/>
      <c r="B1880" s="15"/>
      <c r="C1880" s="15" t="s">
        <v>115</v>
      </c>
      <c r="D1880" s="16"/>
      <c r="E1880" s="16"/>
      <c r="F1880" s="16">
        <v>0</v>
      </c>
      <c r="G1880" s="16">
        <v>0</v>
      </c>
      <c r="H1880" s="16"/>
      <c r="I1880" s="4" t="s">
        <v>23</v>
      </c>
      <c r="J1880" s="14"/>
      <c r="K1880" s="17" t="s">
        <v>69</v>
      </c>
      <c r="L1880" s="51">
        <f>AI1889</f>
        <v>0</v>
      </c>
      <c r="M1880" s="16" t="s">
        <v>23</v>
      </c>
      <c r="N1880" s="16">
        <v>0</v>
      </c>
      <c r="O1880" s="16"/>
      <c r="P1880" s="18" t="s">
        <v>23</v>
      </c>
      <c r="Q1880" s="14"/>
      <c r="R1880" s="18">
        <v>0</v>
      </c>
      <c r="S1880" s="16">
        <v>0</v>
      </c>
      <c r="T1880" s="18">
        <f t="shared" si="624"/>
        <v>66454.28</v>
      </c>
      <c r="U1880" s="15" t="s">
        <v>23</v>
      </c>
      <c r="W1880" s="14"/>
      <c r="X1880" s="18">
        <f>F1880</f>
        <v>0</v>
      </c>
      <c r="Y1880" s="16">
        <v>0</v>
      </c>
      <c r="Z1880" s="18">
        <f t="shared" si="625"/>
        <v>184433.54</v>
      </c>
      <c r="AA1880" s="15" t="str">
        <f>C1880</f>
        <v>VERSAMENTO</v>
      </c>
      <c r="AB1880" s="24"/>
      <c r="AC1880" s="15" t="s">
        <v>23</v>
      </c>
      <c r="AD1880" s="25"/>
      <c r="AE1880" s="62" t="s">
        <v>23</v>
      </c>
      <c r="AF1880" s="63" t="s">
        <v>23</v>
      </c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 t="s">
        <v>23</v>
      </c>
      <c r="AR1880" s="14"/>
      <c r="AS1880" s="18">
        <v>0</v>
      </c>
      <c r="AT1880" s="16"/>
      <c r="AU1880" s="18">
        <f t="shared" si="627"/>
        <v>0</v>
      </c>
      <c r="AV1880" s="15" t="s">
        <v>23</v>
      </c>
      <c r="AX1880" s="14"/>
      <c r="AY1880" s="18">
        <v>0</v>
      </c>
      <c r="AZ1880" s="16"/>
      <c r="BA1880" s="18">
        <f t="shared" si="628"/>
        <v>0</v>
      </c>
      <c r="BB1880" s="15" t="s">
        <v>23</v>
      </c>
      <c r="BD1880" s="14"/>
      <c r="BE1880" s="18">
        <v>0</v>
      </c>
      <c r="BF1880" s="16"/>
      <c r="BG1880" s="18">
        <f t="shared" si="629"/>
        <v>0</v>
      </c>
      <c r="BH1880" s="15" t="s">
        <v>23</v>
      </c>
      <c r="BJ1880" s="86"/>
      <c r="BK1880" s="86"/>
      <c r="BL1880" s="24"/>
      <c r="BM1880" s="24"/>
      <c r="BN1880" s="24"/>
      <c r="BO1880" s="24"/>
      <c r="BP1880" s="24"/>
      <c r="BQ1880" s="126"/>
    </row>
    <row r="1881" spans="1:69" ht="16.8" customHeight="1" x14ac:dyDescent="0.35">
      <c r="A1881" s="15"/>
      <c r="B1881" s="15"/>
      <c r="C1881" s="68" t="s">
        <v>115</v>
      </c>
      <c r="D1881" s="16"/>
      <c r="E1881" s="16"/>
      <c r="F1881" s="16">
        <v>0</v>
      </c>
      <c r="G1881" s="16"/>
      <c r="H1881" s="16"/>
      <c r="I1881" s="4" t="s">
        <v>23</v>
      </c>
      <c r="J1881" s="14"/>
      <c r="K1881" s="17" t="s">
        <v>119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 t="s">
        <v>23</v>
      </c>
      <c r="W1881" s="14"/>
      <c r="X1881" s="18">
        <v>0</v>
      </c>
      <c r="Y1881" s="16"/>
      <c r="Z1881" s="18">
        <f t="shared" si="625"/>
        <v>184433.54</v>
      </c>
      <c r="AA1881" s="15" t="str">
        <f>C1881</f>
        <v>VERSAMENTO</v>
      </c>
      <c r="AB1881" s="24"/>
      <c r="AC1881" s="15" t="s">
        <v>23</v>
      </c>
      <c r="AD1881" s="25"/>
      <c r="AE1881" s="62" t="s">
        <v>23</v>
      </c>
      <c r="AF1881" s="63" t="s">
        <v>23</v>
      </c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 t="s">
        <v>23</v>
      </c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 t="s">
        <v>23</v>
      </c>
      <c r="BD1881" s="14"/>
      <c r="BE1881" s="18">
        <v>0</v>
      </c>
      <c r="BF1881" s="16"/>
      <c r="BG1881" s="18">
        <f t="shared" si="629"/>
        <v>0</v>
      </c>
      <c r="BH1881" s="15" t="s">
        <v>23</v>
      </c>
      <c r="BJ1881" s="86"/>
      <c r="BK1881" s="86"/>
      <c r="BL1881" s="24"/>
      <c r="BM1881" s="24"/>
      <c r="BN1881" s="24"/>
      <c r="BO1881" s="24"/>
      <c r="BP1881" s="24"/>
      <c r="BQ1881" s="126"/>
    </row>
    <row r="1882" spans="1:69" ht="16.8" customHeight="1" x14ac:dyDescent="0.35">
      <c r="A1882" s="15"/>
      <c r="B1882" s="15"/>
      <c r="C1882" s="15" t="s">
        <v>178</v>
      </c>
      <c r="D1882" s="16"/>
      <c r="E1882" s="16"/>
      <c r="F1882" s="16">
        <f>'BONIFICI GENERALI '!B1506+'BONIFICI CATTOLICA'!B1402+'BONIFICI TUTELA'!B934</f>
        <v>4788.13</v>
      </c>
      <c r="G1882" s="85">
        <f>F1872</f>
        <v>0</v>
      </c>
      <c r="H1882" s="16"/>
      <c r="I1882" s="4" t="s">
        <v>23</v>
      </c>
      <c r="J1882" s="14"/>
      <c r="K1882" s="17" t="s">
        <v>94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 t="s">
        <v>23</v>
      </c>
      <c r="W1882" s="14"/>
      <c r="X1882" s="18">
        <f>F1882</f>
        <v>4788.13</v>
      </c>
      <c r="Y1882" s="16">
        <f>G1882</f>
        <v>0</v>
      </c>
      <c r="Z1882" s="18">
        <f t="shared" si="625"/>
        <v>189221.67</v>
      </c>
      <c r="AA1882" s="15" t="str">
        <f>C1882</f>
        <v>BONIFICI</v>
      </c>
      <c r="AB1882" s="24"/>
      <c r="AC1882" s="15" t="s">
        <v>23</v>
      </c>
      <c r="AD1882" s="25"/>
      <c r="AE1882" s="62" t="s">
        <v>23</v>
      </c>
      <c r="AF1882" s="63" t="s">
        <v>23</v>
      </c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 t="s">
        <v>23</v>
      </c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 t="s">
        <v>23</v>
      </c>
      <c r="BD1882" s="14"/>
      <c r="BE1882" s="18">
        <v>0</v>
      </c>
      <c r="BF1882" s="16"/>
      <c r="BG1882" s="18">
        <f t="shared" si="629"/>
        <v>0</v>
      </c>
      <c r="BH1882" s="15" t="s">
        <v>23</v>
      </c>
      <c r="BJ1882" s="86"/>
      <c r="BK1882" s="86"/>
      <c r="BL1882" s="24"/>
      <c r="BM1882" s="24"/>
      <c r="BN1882" s="24"/>
      <c r="BO1882" s="24"/>
      <c r="BP1882" s="24"/>
      <c r="BQ1882" s="126"/>
    </row>
    <row r="1883" spans="1:69" ht="16.8" customHeight="1" x14ac:dyDescent="0.35">
      <c r="A1883" s="15"/>
      <c r="B1883" s="15"/>
      <c r="C1883" s="47" t="s">
        <v>120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 t="s">
        <v>23</v>
      </c>
      <c r="N1883" s="3" t="s">
        <v>23</v>
      </c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189221.67</v>
      </c>
      <c r="AA1883" s="15" t="str">
        <f>C1883</f>
        <v>PREL .PROVVIGIONI MATURATE</v>
      </c>
      <c r="AB1883" s="24"/>
      <c r="AC1883" s="15" t="s">
        <v>166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 t="s">
        <v>23</v>
      </c>
      <c r="AR1883" s="14"/>
      <c r="AS1883" s="18"/>
      <c r="AT1883" s="25">
        <v>0</v>
      </c>
      <c r="AU1883" s="18">
        <f t="shared" si="627"/>
        <v>0</v>
      </c>
      <c r="AV1883" s="15" t="s">
        <v>23</v>
      </c>
      <c r="AX1883" s="14"/>
      <c r="AY1883" s="18"/>
      <c r="AZ1883" s="25">
        <v>0</v>
      </c>
      <c r="BA1883" s="18">
        <f t="shared" si="628"/>
        <v>0</v>
      </c>
      <c r="BB1883" s="15" t="s">
        <v>23</v>
      </c>
      <c r="BD1883" s="14"/>
      <c r="BE1883" s="18"/>
      <c r="BF1883" s="25">
        <v>0</v>
      </c>
      <c r="BG1883" s="18">
        <f t="shared" si="629"/>
        <v>0</v>
      </c>
      <c r="BH1883" s="15" t="s">
        <v>23</v>
      </c>
      <c r="BJ1883" s="86"/>
      <c r="BK1883" s="86"/>
      <c r="BL1883" s="24"/>
      <c r="BM1883" s="24"/>
      <c r="BN1883" s="24"/>
      <c r="BO1883" s="24"/>
      <c r="BP1883" s="24"/>
      <c r="BQ1883" s="126"/>
    </row>
    <row r="1884" spans="1:69" ht="16.8" customHeight="1" x14ac:dyDescent="0.35">
      <c r="A1884" s="15"/>
      <c r="B1884" s="15"/>
      <c r="C1884" s="15" t="s">
        <v>121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 t="s">
        <v>23</v>
      </c>
      <c r="N1884" s="16" t="s">
        <v>23</v>
      </c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189221.67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6"/>
    </row>
    <row r="1885" spans="1:69" ht="16.8" customHeight="1" x14ac:dyDescent="0.35">
      <c r="A1885" s="15" t="s">
        <v>23</v>
      </c>
      <c r="B1885" s="15"/>
      <c r="C1885" s="15" t="s">
        <v>122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189221.67</v>
      </c>
      <c r="AA1885" s="15" t="s">
        <v>23</v>
      </c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 t="s">
        <v>23</v>
      </c>
      <c r="AR1885" s="14"/>
      <c r="AS1885" s="18"/>
      <c r="AT1885" s="16">
        <v>0</v>
      </c>
      <c r="AU1885" s="18">
        <f t="shared" si="627"/>
        <v>0</v>
      </c>
      <c r="AV1885" s="15" t="s">
        <v>23</v>
      </c>
      <c r="AX1885" s="14"/>
      <c r="AY1885" s="18"/>
      <c r="AZ1885" s="16">
        <v>0</v>
      </c>
      <c r="BA1885" s="18">
        <f t="shared" si="628"/>
        <v>0</v>
      </c>
      <c r="BB1885" s="15" t="s">
        <v>23</v>
      </c>
      <c r="BD1885" s="14"/>
      <c r="BE1885" s="18"/>
      <c r="BF1885" s="16">
        <v>0</v>
      </c>
      <c r="BG1885" s="18">
        <f t="shared" si="629"/>
        <v>0</v>
      </c>
      <c r="BH1885" s="15" t="s">
        <v>23</v>
      </c>
      <c r="BJ1885" s="86"/>
      <c r="BK1885" s="86"/>
      <c r="BL1885" s="24"/>
      <c r="BM1885" s="24"/>
      <c r="BN1885" s="24"/>
      <c r="BO1885" s="24"/>
      <c r="BP1885" s="24"/>
      <c r="BQ1885" s="126"/>
    </row>
    <row r="1886" spans="1:69" ht="16.8" customHeight="1" x14ac:dyDescent="0.35">
      <c r="A1886" s="15"/>
      <c r="B1886" s="15"/>
      <c r="C1886" s="15" t="s">
        <v>23</v>
      </c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123</v>
      </c>
      <c r="L1886" s="3">
        <f>SUM(L1866:L1880)+N1865+L1882+L1883</f>
        <v>263988.11</v>
      </c>
      <c r="M1886" s="3">
        <f>SUM(O1835:O1854)+N1864</f>
        <v>87472.12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 t="s">
        <v>23</v>
      </c>
      <c r="W1886" s="14"/>
      <c r="X1886" s="18">
        <v>0</v>
      </c>
      <c r="Y1886" s="16">
        <v>0</v>
      </c>
      <c r="Z1886" s="18">
        <f t="shared" si="625"/>
        <v>189221.67</v>
      </c>
      <c r="AA1886" s="15" t="s">
        <v>23</v>
      </c>
      <c r="AB1886" s="24"/>
      <c r="AC1886" s="15" t="str">
        <f>C1886</f>
        <v/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119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 t="s">
        <v>23</v>
      </c>
      <c r="AR1886" s="14"/>
      <c r="AS1886" s="18"/>
      <c r="AT1886" s="16">
        <v>0</v>
      </c>
      <c r="AU1886" s="18">
        <f t="shared" si="627"/>
        <v>0</v>
      </c>
      <c r="AV1886" s="16" t="s">
        <v>23</v>
      </c>
      <c r="AX1886" s="14"/>
      <c r="AY1886" s="18"/>
      <c r="AZ1886" s="16">
        <v>0</v>
      </c>
      <c r="BA1886" s="18">
        <f t="shared" si="628"/>
        <v>0</v>
      </c>
      <c r="BB1886" s="15" t="s">
        <v>23</v>
      </c>
      <c r="BD1886" s="14"/>
      <c r="BE1886" s="18"/>
      <c r="BF1886" s="16">
        <v>0</v>
      </c>
      <c r="BG1886" s="18">
        <f t="shared" si="629"/>
        <v>0</v>
      </c>
      <c r="BH1886" s="15" t="s">
        <v>23</v>
      </c>
      <c r="BJ1886" s="86"/>
      <c r="BK1886" s="86"/>
      <c r="BL1886" s="24"/>
      <c r="BM1886" s="24"/>
      <c r="BN1886" s="24"/>
      <c r="BO1886" s="24"/>
      <c r="BP1886" s="24"/>
      <c r="BQ1886" s="126"/>
    </row>
    <row r="1887" spans="1:69" ht="16.8" customHeight="1" x14ac:dyDescent="0.35">
      <c r="A1887" s="15"/>
      <c r="B1887" s="15"/>
      <c r="C1887" s="64" t="s">
        <v>488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 t="s">
        <v>23</v>
      </c>
      <c r="K1887" s="6" t="s">
        <v>124</v>
      </c>
      <c r="L1887" s="3">
        <f>L1886-M1886</f>
        <v>176515.99</v>
      </c>
      <c r="M1887" s="16"/>
      <c r="N1887" s="16"/>
      <c r="O1887" s="16" t="s">
        <v>23</v>
      </c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188992.67</v>
      </c>
      <c r="AA1887" s="15" t="str">
        <f>C1887</f>
        <v>BONIFICO P.E DI POLONI</v>
      </c>
      <c r="AB1887" s="24"/>
      <c r="AC1887" s="71" t="s">
        <v>199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125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 t="s">
        <v>23</v>
      </c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6"/>
    </row>
    <row r="1888" spans="1:69" ht="16.8" customHeight="1" x14ac:dyDescent="0.35">
      <c r="A1888" s="15"/>
      <c r="B1888" s="15"/>
      <c r="C1888" s="64" t="s">
        <v>152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36</v>
      </c>
      <c r="L1888" s="55">
        <f>D1889+E1889+A1889+B1889+B1836</f>
        <v>176515.99</v>
      </c>
      <c r="M1888" s="16"/>
      <c r="N1888" s="16"/>
      <c r="O1888" s="56" t="s">
        <v>23</v>
      </c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188992.67</v>
      </c>
      <c r="AA1888" s="15" t="s">
        <v>23</v>
      </c>
      <c r="AB1888" s="24"/>
      <c r="AC1888" s="71" t="s">
        <v>170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6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127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128</v>
      </c>
      <c r="L1889" s="3">
        <f>L1887-L1888</f>
        <v>0</v>
      </c>
      <c r="M1889" s="27" t="s">
        <v>171</v>
      </c>
      <c r="N1889" s="27">
        <f>O1889-L1888</f>
        <v>18878.340000000026</v>
      </c>
      <c r="O1889" s="44">
        <f>Z1889+AU1889+N1865+SUM(L1868:L1879)+SUM(N1869:N1879)+L1883-D1835-D1838-D1834+E1836</f>
        <v>195394.33000000002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188992.67</v>
      </c>
      <c r="AA1889" s="57"/>
      <c r="AB1889" s="60"/>
      <c r="AC1889" s="60" t="s">
        <v>129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172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200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478</v>
      </c>
    </row>
    <row r="1892" spans="1:69" ht="16.8" customHeight="1" x14ac:dyDescent="0.35">
      <c r="A1892" s="2"/>
      <c r="B1892" s="2" t="s">
        <v>23</v>
      </c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4" t="s">
        <v>25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V1892" s="7" t="s">
        <v>23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130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173</v>
      </c>
      <c r="BK1892" s="21" t="s">
        <v>0</v>
      </c>
      <c r="BL1892" s="8" t="s">
        <v>35</v>
      </c>
      <c r="BM1892" s="8" t="s">
        <v>0</v>
      </c>
      <c r="BN1892" s="8" t="s">
        <v>41</v>
      </c>
      <c r="BO1892" s="8" t="s">
        <v>174</v>
      </c>
      <c r="BP1892" s="8" t="s">
        <v>0</v>
      </c>
      <c r="BQ1892" s="9" t="s">
        <v>175</v>
      </c>
    </row>
    <row r="1893" spans="1:69" ht="16.8" customHeight="1" x14ac:dyDescent="0.35">
      <c r="A1893" s="14">
        <v>45334</v>
      </c>
      <c r="B1893" s="15" t="s">
        <v>176</v>
      </c>
      <c r="C1893" s="15" t="s">
        <v>177</v>
      </c>
      <c r="D1893" s="16">
        <v>0</v>
      </c>
      <c r="E1893" s="16">
        <v>0</v>
      </c>
      <c r="F1893" s="16"/>
      <c r="G1893" s="16"/>
      <c r="H1893" s="105"/>
      <c r="I1893" s="4"/>
      <c r="J1893" s="14">
        <f>A1893</f>
        <v>45334</v>
      </c>
      <c r="K1893" s="17" t="s">
        <v>25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 t="e">
        <f>D1896+D1899+D1897-E1897-E1896+O1832</f>
        <v>#VALUE!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188992.67</v>
      </c>
      <c r="AA1893" s="15"/>
      <c r="AB1893" s="19">
        <f>A1893</f>
        <v>45334</v>
      </c>
      <c r="AC1893" s="12" t="s">
        <v>26</v>
      </c>
      <c r="AD1893" s="11">
        <f>N1893</f>
        <v>1626.8600000000001</v>
      </c>
      <c r="AE1893" s="11"/>
      <c r="AF1893" s="20"/>
      <c r="AG1893" s="20"/>
      <c r="AH1893" s="21" t="s">
        <v>27</v>
      </c>
      <c r="AI1893" s="22" t="s">
        <v>28</v>
      </c>
      <c r="AJ1893" s="23" t="s">
        <v>29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178</v>
      </c>
      <c r="BM1893" s="88">
        <f>BK1893</f>
        <v>45334</v>
      </c>
      <c r="BN1893" s="24" t="s">
        <v>178</v>
      </c>
      <c r="BO1893" s="24"/>
      <c r="BP1893" s="88">
        <f>BK1893</f>
        <v>45334</v>
      </c>
      <c r="BQ1893" s="126"/>
    </row>
    <row r="1894" spans="1:69" ht="16.8" customHeight="1" x14ac:dyDescent="0.35">
      <c r="A1894" s="15"/>
      <c r="B1894" s="15"/>
      <c r="C1894" s="15" t="s">
        <v>179</v>
      </c>
      <c r="D1894" s="16">
        <v>0</v>
      </c>
      <c r="E1894" s="16"/>
      <c r="F1894" s="16"/>
      <c r="G1894" s="16"/>
      <c r="H1894" s="105" t="s">
        <v>35</v>
      </c>
      <c r="I1894" s="4"/>
      <c r="J1894" s="14"/>
      <c r="K1894" s="17" t="s">
        <v>31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188992.67</v>
      </c>
      <c r="AA1894" s="15"/>
      <c r="AB1894" s="24"/>
      <c r="AC1894" s="24" t="s">
        <v>32</v>
      </c>
      <c r="AD1894" s="25"/>
      <c r="AE1894" s="25"/>
      <c r="AF1894" s="25"/>
      <c r="AG1894" s="25"/>
      <c r="AH1894" s="12" t="s">
        <v>33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 t="s">
        <v>23</v>
      </c>
      <c r="BL1894" s="24">
        <v>0</v>
      </c>
      <c r="BM1894" s="91" t="s">
        <v>23</v>
      </c>
      <c r="BN1894" s="24">
        <v>0</v>
      </c>
      <c r="BO1894" s="24">
        <v>0</v>
      </c>
      <c r="BP1894" s="91" t="s">
        <v>23</v>
      </c>
      <c r="BQ1894" s="126"/>
    </row>
    <row r="1895" spans="1:69" ht="16.8" customHeight="1" x14ac:dyDescent="0.35">
      <c r="A1895" s="15"/>
      <c r="B1895" s="15"/>
      <c r="C1895" s="15" t="s">
        <v>180</v>
      </c>
      <c r="D1895" s="16">
        <v>48970.61</v>
      </c>
      <c r="E1895" s="16">
        <v>493.5</v>
      </c>
      <c r="F1895" s="16" t="s">
        <v>23</v>
      </c>
      <c r="G1895" s="16"/>
      <c r="H1895" s="105">
        <f>D1896</f>
        <v>0</v>
      </c>
      <c r="I1895" s="4"/>
      <c r="J1895" s="14"/>
      <c r="K1895" s="17" t="s">
        <v>36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188992.67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 t="s">
        <v>23</v>
      </c>
      <c r="BL1895" s="24">
        <v>0</v>
      </c>
      <c r="BM1895" s="91" t="s">
        <v>23</v>
      </c>
      <c r="BN1895" s="24">
        <v>0</v>
      </c>
      <c r="BO1895" s="24">
        <v>0</v>
      </c>
      <c r="BP1895" s="91" t="s">
        <v>23</v>
      </c>
      <c r="BQ1895" s="126"/>
    </row>
    <row r="1896" spans="1:69" ht="16.8" customHeight="1" x14ac:dyDescent="0.35">
      <c r="A1896" s="15" t="s">
        <v>489</v>
      </c>
      <c r="B1896" s="15">
        <v>1007.07</v>
      </c>
      <c r="C1896" s="15" t="s">
        <v>181</v>
      </c>
      <c r="D1896" s="16">
        <v>0</v>
      </c>
      <c r="E1896" s="16"/>
      <c r="F1896" s="16"/>
      <c r="G1896" s="16"/>
      <c r="H1896" s="105" t="s">
        <v>41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188992.67</v>
      </c>
      <c r="AA1896" s="15"/>
      <c r="AB1896" s="24"/>
      <c r="AC1896" s="24"/>
      <c r="AD1896" s="25"/>
      <c r="AE1896" s="25"/>
      <c r="AF1896" s="25"/>
      <c r="AG1896" s="25"/>
      <c r="AH1896" s="17" t="s">
        <v>23</v>
      </c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 t="s">
        <v>23</v>
      </c>
      <c r="BL1896" s="24">
        <v>0</v>
      </c>
      <c r="BM1896" s="91" t="s">
        <v>23</v>
      </c>
      <c r="BN1896" s="24">
        <v>0</v>
      </c>
      <c r="BO1896" s="24">
        <v>0</v>
      </c>
      <c r="BP1896" s="91" t="s">
        <v>23</v>
      </c>
      <c r="BQ1896" s="126"/>
    </row>
    <row r="1897" spans="1:69" ht="16.8" customHeight="1" x14ac:dyDescent="0.35">
      <c r="A1897" s="15"/>
      <c r="B1897" s="16">
        <f>B1896+B1836</f>
        <v>1464.17</v>
      </c>
      <c r="C1897" s="15" t="s">
        <v>182</v>
      </c>
      <c r="D1897" s="16">
        <v>1600.2</v>
      </c>
      <c r="E1897" s="16">
        <v>0</v>
      </c>
      <c r="F1897" s="16"/>
      <c r="G1897" s="16"/>
      <c r="H1897" s="105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188992.67</v>
      </c>
      <c r="AA1897" s="15"/>
      <c r="AB1897" s="24"/>
      <c r="AC1897" s="17" t="s">
        <v>23</v>
      </c>
      <c r="AD1897" s="25"/>
      <c r="AE1897" s="25" t="s">
        <v>23</v>
      </c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 t="s">
        <v>23</v>
      </c>
      <c r="BL1897" s="24">
        <v>0</v>
      </c>
      <c r="BM1897" s="91" t="s">
        <v>23</v>
      </c>
      <c r="BN1897" s="24">
        <v>0</v>
      </c>
      <c r="BO1897" s="24"/>
      <c r="BP1897" s="24"/>
      <c r="BQ1897" s="126"/>
    </row>
    <row r="1898" spans="1:69" ht="16.8" customHeight="1" x14ac:dyDescent="0.35">
      <c r="A1898" s="15"/>
      <c r="B1898" s="15"/>
      <c r="C1898" s="15" t="s">
        <v>183</v>
      </c>
      <c r="D1898" s="16">
        <v>100</v>
      </c>
      <c r="E1898" s="16">
        <v>0</v>
      </c>
      <c r="F1898" s="16"/>
      <c r="G1898" s="16"/>
      <c r="H1898" s="105" t="s">
        <v>45</v>
      </c>
      <c r="I1898" s="77" t="s">
        <v>184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188992.67</v>
      </c>
      <c r="AA1898" s="15"/>
      <c r="AB1898" s="24"/>
      <c r="AC1898" s="17" t="s">
        <v>23</v>
      </c>
      <c r="AD1898" s="25"/>
      <c r="AE1898" s="25" t="s">
        <v>23</v>
      </c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 t="s">
        <v>23</v>
      </c>
      <c r="BL1898" s="24">
        <v>0</v>
      </c>
      <c r="BM1898" s="91" t="s">
        <v>23</v>
      </c>
      <c r="BN1898" s="24">
        <v>0</v>
      </c>
      <c r="BO1898" s="24"/>
      <c r="BP1898" s="24"/>
      <c r="BQ1898" s="126"/>
    </row>
    <row r="1899" spans="1:69" ht="16.8" customHeight="1" x14ac:dyDescent="0.35">
      <c r="A1899" s="15"/>
      <c r="B1899" s="15" t="s">
        <v>43</v>
      </c>
      <c r="C1899" s="15" t="s">
        <v>185</v>
      </c>
      <c r="D1899" s="16">
        <v>0</v>
      </c>
      <c r="E1899" s="16"/>
      <c r="F1899" s="16"/>
      <c r="G1899" s="16"/>
      <c r="H1899" s="105">
        <f>D1899+H1838</f>
        <v>0</v>
      </c>
      <c r="I1899" s="78">
        <f>D1896+D1897-E1897+D1899</f>
        <v>1600.2</v>
      </c>
      <c r="J1899" s="14"/>
      <c r="K1899" s="15" t="s">
        <v>46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188992.67</v>
      </c>
      <c r="AA1899" s="15"/>
      <c r="AB1899" s="24"/>
      <c r="AC1899" s="17" t="s">
        <v>23</v>
      </c>
      <c r="AD1899" s="25"/>
      <c r="AE1899" s="25" t="s">
        <v>23</v>
      </c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 t="s">
        <v>23</v>
      </c>
      <c r="BL1899" s="24">
        <v>0</v>
      </c>
      <c r="BM1899" s="91" t="s">
        <v>23</v>
      </c>
      <c r="BN1899" s="24">
        <v>0</v>
      </c>
      <c r="BO1899" s="24"/>
      <c r="BP1899" s="24"/>
      <c r="BQ1899" s="126"/>
    </row>
    <row r="1900" spans="1:69" ht="16.8" customHeight="1" x14ac:dyDescent="0.35">
      <c r="A1900" s="15"/>
      <c r="B1900" s="15"/>
      <c r="C1900" s="15" t="s">
        <v>186</v>
      </c>
      <c r="D1900" s="16">
        <v>26.66</v>
      </c>
      <c r="E1900" s="16"/>
      <c r="F1900" s="16"/>
      <c r="G1900" s="16">
        <v>0</v>
      </c>
      <c r="H1900" s="105" t="s">
        <v>50</v>
      </c>
      <c r="I1900" s="4"/>
      <c r="J1900" s="14"/>
      <c r="K1900" s="15" t="s">
        <v>48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188992.67</v>
      </c>
      <c r="AA1900" s="15" t="s">
        <v>23</v>
      </c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 t="s">
        <v>23</v>
      </c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 t="s">
        <v>23</v>
      </c>
      <c r="AR1900" s="14"/>
      <c r="AS1900" s="18"/>
      <c r="AT1900" s="16">
        <v>0</v>
      </c>
      <c r="AU1900" s="18">
        <f t="shared" si="633"/>
        <v>0</v>
      </c>
      <c r="AV1900" s="15" t="s">
        <v>23</v>
      </c>
      <c r="AX1900" s="14"/>
      <c r="AY1900" s="18"/>
      <c r="AZ1900" s="16">
        <v>0</v>
      </c>
      <c r="BA1900" s="18">
        <f t="shared" si="634"/>
        <v>0</v>
      </c>
      <c r="BB1900" s="15" t="s">
        <v>23</v>
      </c>
      <c r="BD1900" s="14"/>
      <c r="BE1900" s="18"/>
      <c r="BF1900" s="16">
        <v>0</v>
      </c>
      <c r="BG1900" s="18">
        <f t="shared" si="635"/>
        <v>0</v>
      </c>
      <c r="BH1900" s="15" t="s">
        <v>23</v>
      </c>
      <c r="BJ1900" s="86">
        <v>0</v>
      </c>
      <c r="BK1900" s="90" t="s">
        <v>23</v>
      </c>
      <c r="BL1900" s="24">
        <v>0</v>
      </c>
      <c r="BM1900" s="91" t="s">
        <v>23</v>
      </c>
      <c r="BN1900" s="24">
        <v>0</v>
      </c>
      <c r="BO1900" s="24"/>
      <c r="BP1900" s="24"/>
      <c r="BQ1900" s="126"/>
    </row>
    <row r="1901" spans="1:69" ht="16.8" customHeight="1" x14ac:dyDescent="0.35">
      <c r="A1901" s="15"/>
      <c r="B1901" s="15"/>
      <c r="C1901" s="15" t="s">
        <v>187</v>
      </c>
      <c r="D1901" s="16"/>
      <c r="E1901" s="16"/>
      <c r="F1901" s="16"/>
      <c r="G1901" s="16">
        <v>0</v>
      </c>
      <c r="H1901" s="105">
        <f>D1900+H1840</f>
        <v>1801.9499999999998</v>
      </c>
      <c r="I1901" s="4"/>
      <c r="J1901" s="14"/>
      <c r="K1901" s="15" t="s">
        <v>51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188992.67</v>
      </c>
      <c r="AA1901" s="15" t="s">
        <v>23</v>
      </c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 t="s">
        <v>23</v>
      </c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 t="s">
        <v>23</v>
      </c>
      <c r="AR1901" s="14"/>
      <c r="AS1901" s="18">
        <v>0</v>
      </c>
      <c r="AT1901" s="16">
        <v>0</v>
      </c>
      <c r="AU1901" s="18">
        <f t="shared" si="633"/>
        <v>0</v>
      </c>
      <c r="AV1901" s="15" t="s">
        <v>23</v>
      </c>
      <c r="AX1901" s="14"/>
      <c r="AY1901" s="18">
        <v>0</v>
      </c>
      <c r="AZ1901" s="16">
        <v>0</v>
      </c>
      <c r="BA1901" s="18">
        <f t="shared" si="634"/>
        <v>0</v>
      </c>
      <c r="BB1901" s="15" t="s">
        <v>23</v>
      </c>
      <c r="BD1901" s="14"/>
      <c r="BE1901" s="18">
        <v>0</v>
      </c>
      <c r="BF1901" s="16">
        <v>0</v>
      </c>
      <c r="BG1901" s="18">
        <f t="shared" si="635"/>
        <v>0</v>
      </c>
      <c r="BH1901" s="15" t="s">
        <v>23</v>
      </c>
      <c r="BJ1901" s="86">
        <v>0</v>
      </c>
      <c r="BK1901" s="90" t="s">
        <v>23</v>
      </c>
      <c r="BL1901" s="24">
        <v>0</v>
      </c>
      <c r="BM1901" s="91" t="s">
        <v>23</v>
      </c>
      <c r="BN1901" s="24">
        <v>0</v>
      </c>
      <c r="BO1901" s="24"/>
      <c r="BP1901" s="24"/>
      <c r="BQ1901" s="126"/>
    </row>
    <row r="1902" spans="1:69" ht="16.8" customHeight="1" x14ac:dyDescent="0.35">
      <c r="A1902" s="15"/>
      <c r="B1902" s="15"/>
      <c r="C1902" s="15" t="s">
        <v>188</v>
      </c>
      <c r="D1902" s="16"/>
      <c r="E1902" s="16"/>
      <c r="F1902" s="16"/>
      <c r="G1902" s="16">
        <v>0</v>
      </c>
      <c r="H1902" s="105" t="s">
        <v>23</v>
      </c>
      <c r="I1902" s="4"/>
      <c r="J1902" s="14"/>
      <c r="K1902" s="15" t="s">
        <v>53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188992.67</v>
      </c>
      <c r="AA1902" s="15" t="s">
        <v>23</v>
      </c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 t="s">
        <v>23</v>
      </c>
      <c r="AR1902" s="14"/>
      <c r="AS1902" s="18"/>
      <c r="AT1902" s="16">
        <v>0</v>
      </c>
      <c r="AU1902" s="18">
        <f t="shared" si="633"/>
        <v>0</v>
      </c>
      <c r="AV1902" s="15" t="s">
        <v>23</v>
      </c>
      <c r="AX1902" s="14"/>
      <c r="AY1902" s="18"/>
      <c r="AZ1902" s="16">
        <v>0</v>
      </c>
      <c r="BA1902" s="18">
        <f t="shared" si="634"/>
        <v>0</v>
      </c>
      <c r="BB1902" s="15" t="s">
        <v>23</v>
      </c>
      <c r="BD1902" s="14"/>
      <c r="BE1902" s="18"/>
      <c r="BF1902" s="16">
        <v>0</v>
      </c>
      <c r="BG1902" s="18">
        <f t="shared" si="635"/>
        <v>0</v>
      </c>
      <c r="BH1902" s="15" t="s">
        <v>23</v>
      </c>
      <c r="BJ1902" s="86">
        <v>0</v>
      </c>
      <c r="BK1902" s="90" t="s">
        <v>23</v>
      </c>
      <c r="BL1902" s="24">
        <v>0</v>
      </c>
      <c r="BM1902" s="24"/>
      <c r="BN1902" s="24"/>
      <c r="BO1902" s="24"/>
      <c r="BP1902" s="24"/>
      <c r="BQ1902" s="126"/>
    </row>
    <row r="1903" spans="1:69" ht="16.8" customHeight="1" x14ac:dyDescent="0.35">
      <c r="A1903" s="15"/>
      <c r="B1903" s="15"/>
      <c r="C1903" s="15" t="s">
        <v>189</v>
      </c>
      <c r="D1903" s="16"/>
      <c r="E1903" s="16"/>
      <c r="F1903" s="16"/>
      <c r="G1903" s="16">
        <v>0</v>
      </c>
      <c r="H1903" s="105" t="s">
        <v>23</v>
      </c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188992.67</v>
      </c>
      <c r="AA1903" s="15" t="s">
        <v>23</v>
      </c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 t="s">
        <v>23</v>
      </c>
      <c r="AR1903" s="14"/>
      <c r="AS1903" s="18"/>
      <c r="AT1903" s="16">
        <v>0</v>
      </c>
      <c r="AU1903" s="18">
        <f t="shared" si="633"/>
        <v>0</v>
      </c>
      <c r="AV1903" s="15" t="s">
        <v>23</v>
      </c>
      <c r="AX1903" s="14"/>
      <c r="AY1903" s="18"/>
      <c r="AZ1903" s="16">
        <v>0</v>
      </c>
      <c r="BA1903" s="18">
        <f t="shared" si="634"/>
        <v>0</v>
      </c>
      <c r="BB1903" s="15" t="s">
        <v>23</v>
      </c>
      <c r="BD1903" s="14"/>
      <c r="BE1903" s="18"/>
      <c r="BF1903" s="16">
        <v>0</v>
      </c>
      <c r="BG1903" s="18">
        <f t="shared" si="635"/>
        <v>0</v>
      </c>
      <c r="BH1903" s="15" t="s">
        <v>23</v>
      </c>
      <c r="BJ1903" s="86">
        <v>0</v>
      </c>
      <c r="BK1903" s="90" t="s">
        <v>23</v>
      </c>
      <c r="BL1903" s="24" t="s">
        <v>23</v>
      </c>
      <c r="BM1903" s="24"/>
      <c r="BN1903" s="24"/>
      <c r="BO1903" s="24"/>
      <c r="BP1903" s="24"/>
      <c r="BQ1903" s="126"/>
    </row>
    <row r="1904" spans="1:69" ht="16.8" customHeight="1" x14ac:dyDescent="0.35">
      <c r="A1904" s="15"/>
      <c r="B1904" s="15"/>
      <c r="C1904" s="15" t="s">
        <v>190</v>
      </c>
      <c r="D1904" s="16"/>
      <c r="E1904" s="16"/>
      <c r="F1904" s="16"/>
      <c r="G1904" s="16">
        <v>0</v>
      </c>
      <c r="H1904" s="16" t="s">
        <v>23</v>
      </c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188992.67</v>
      </c>
      <c r="AA1904" s="15" t="s">
        <v>23</v>
      </c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 t="s">
        <v>23</v>
      </c>
      <c r="AR1904" s="14"/>
      <c r="AS1904" s="18"/>
      <c r="AT1904" s="16">
        <v>0</v>
      </c>
      <c r="AU1904" s="18">
        <f t="shared" si="633"/>
        <v>0</v>
      </c>
      <c r="AV1904" s="15" t="s">
        <v>23</v>
      </c>
      <c r="AX1904" s="14"/>
      <c r="AY1904" s="18"/>
      <c r="AZ1904" s="16">
        <v>0</v>
      </c>
      <c r="BA1904" s="18">
        <f t="shared" si="634"/>
        <v>0</v>
      </c>
      <c r="BB1904" s="15" t="s">
        <v>23</v>
      </c>
      <c r="BD1904" s="14"/>
      <c r="BE1904" s="18"/>
      <c r="BF1904" s="16">
        <v>0</v>
      </c>
      <c r="BG1904" s="18">
        <f t="shared" si="635"/>
        <v>0</v>
      </c>
      <c r="BH1904" s="15" t="s">
        <v>23</v>
      </c>
      <c r="BJ1904" s="86">
        <v>0</v>
      </c>
      <c r="BK1904" s="90" t="s">
        <v>23</v>
      </c>
      <c r="BL1904" s="24"/>
      <c r="BM1904" s="24"/>
      <c r="BN1904" s="24"/>
      <c r="BO1904" s="24"/>
      <c r="BP1904" s="24"/>
      <c r="BQ1904" s="126"/>
    </row>
    <row r="1905" spans="1:69" ht="16.8" customHeight="1" x14ac:dyDescent="0.35">
      <c r="A1905" s="15"/>
      <c r="B1905" s="15"/>
      <c r="C1905" s="15" t="s">
        <v>56</v>
      </c>
      <c r="D1905" s="16">
        <f>SUM(G1897:G1904)+E1900+E1901+E1902+E1903+E1904</f>
        <v>0</v>
      </c>
      <c r="E1905" s="16"/>
      <c r="F1905" s="16"/>
      <c r="G1905" s="16"/>
      <c r="H1905" s="16" t="s">
        <v>23</v>
      </c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 t="s">
        <v>23</v>
      </c>
      <c r="W1905" s="14"/>
      <c r="X1905" s="18"/>
      <c r="Y1905" s="16">
        <v>0</v>
      </c>
      <c r="Z1905" s="18">
        <f t="shared" si="631"/>
        <v>188992.67</v>
      </c>
      <c r="AA1905" s="15" t="s">
        <v>23</v>
      </c>
      <c r="AB1905" s="24"/>
      <c r="AC1905" s="15" t="s">
        <v>23</v>
      </c>
      <c r="AD1905" s="25"/>
      <c r="AE1905" s="62" t="s">
        <v>23</v>
      </c>
      <c r="AF1905" s="63" t="s">
        <v>23</v>
      </c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 t="s">
        <v>23</v>
      </c>
      <c r="AR1905" s="14"/>
      <c r="AS1905" s="18"/>
      <c r="AT1905" s="16">
        <v>0</v>
      </c>
      <c r="AU1905" s="18">
        <f t="shared" si="633"/>
        <v>0</v>
      </c>
      <c r="AV1905" s="15" t="s">
        <v>23</v>
      </c>
      <c r="AX1905" s="14"/>
      <c r="AY1905" s="18"/>
      <c r="AZ1905" s="16">
        <v>0</v>
      </c>
      <c r="BA1905" s="18">
        <f t="shared" si="634"/>
        <v>0</v>
      </c>
      <c r="BB1905" s="15" t="s">
        <v>23</v>
      </c>
      <c r="BD1905" s="14"/>
      <c r="BE1905" s="18"/>
      <c r="BF1905" s="16">
        <v>0</v>
      </c>
      <c r="BG1905" s="18">
        <f t="shared" si="635"/>
        <v>0</v>
      </c>
      <c r="BH1905" s="15" t="s">
        <v>23</v>
      </c>
      <c r="BJ1905" s="86">
        <v>0</v>
      </c>
      <c r="BK1905" s="90" t="s">
        <v>23</v>
      </c>
      <c r="BL1905" s="24" t="s">
        <v>23</v>
      </c>
      <c r="BM1905" s="24"/>
      <c r="BN1905" s="24"/>
      <c r="BO1905" s="24"/>
      <c r="BP1905" s="24"/>
      <c r="BQ1905" s="126"/>
    </row>
    <row r="1906" spans="1:69" ht="16.8" customHeight="1" x14ac:dyDescent="0.35">
      <c r="A1906" s="15"/>
      <c r="B1906" s="15"/>
      <c r="C1906" s="15" t="s">
        <v>57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191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 t="s">
        <v>23</v>
      </c>
      <c r="W1906" s="14"/>
      <c r="X1906" s="18"/>
      <c r="Y1906" s="16">
        <v>0</v>
      </c>
      <c r="Z1906" s="18">
        <f t="shared" si="631"/>
        <v>188992.67</v>
      </c>
      <c r="AA1906" s="15" t="str">
        <f>C1906</f>
        <v>Sinistro</v>
      </c>
      <c r="AB1906" s="24"/>
      <c r="AC1906" s="15" t="s">
        <v>23</v>
      </c>
      <c r="AD1906" s="25"/>
      <c r="AE1906" s="62" t="s">
        <v>23</v>
      </c>
      <c r="AF1906" s="63" t="s">
        <v>23</v>
      </c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 t="s">
        <v>23</v>
      </c>
      <c r="AR1906" s="14"/>
      <c r="AS1906" s="18"/>
      <c r="AT1906" s="16">
        <v>0</v>
      </c>
      <c r="AU1906" s="18">
        <f t="shared" si="633"/>
        <v>0</v>
      </c>
      <c r="AV1906" s="15" t="s">
        <v>23</v>
      </c>
      <c r="AX1906" s="14"/>
      <c r="AY1906" s="18"/>
      <c r="AZ1906" s="16">
        <v>0</v>
      </c>
      <c r="BA1906" s="18">
        <f t="shared" si="634"/>
        <v>0</v>
      </c>
      <c r="BB1906" s="15" t="s">
        <v>23</v>
      </c>
      <c r="BD1906" s="14"/>
      <c r="BE1906" s="18"/>
      <c r="BF1906" s="16">
        <v>0</v>
      </c>
      <c r="BG1906" s="18">
        <f t="shared" si="635"/>
        <v>0</v>
      </c>
      <c r="BH1906" s="15" t="s">
        <v>23</v>
      </c>
      <c r="BJ1906" s="86">
        <v>0</v>
      </c>
      <c r="BK1906" s="90" t="s">
        <v>23</v>
      </c>
      <c r="BL1906" s="24"/>
      <c r="BM1906" s="24"/>
      <c r="BN1906" s="24"/>
      <c r="BO1906" s="24"/>
      <c r="BP1906" s="24"/>
      <c r="BQ1906" s="126"/>
    </row>
    <row r="1907" spans="1:69" ht="16.8" customHeight="1" x14ac:dyDescent="0.35">
      <c r="A1907" s="15"/>
      <c r="B1907" s="15"/>
      <c r="C1907" s="15" t="s">
        <v>58</v>
      </c>
      <c r="D1907" s="16">
        <f>E1906+G1906</f>
        <v>0</v>
      </c>
      <c r="E1907" s="16"/>
      <c r="F1907" s="16"/>
      <c r="G1907" s="16"/>
      <c r="H1907" s="16" t="s">
        <v>23</v>
      </c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 t="s">
        <v>23</v>
      </c>
      <c r="W1907" s="14"/>
      <c r="X1907" s="18"/>
      <c r="Y1907" s="16">
        <v>0</v>
      </c>
      <c r="Z1907" s="18">
        <f t="shared" si="631"/>
        <v>188992.67</v>
      </c>
      <c r="AA1907" s="15" t="s">
        <v>23</v>
      </c>
      <c r="AB1907" s="24"/>
      <c r="AC1907" s="64" t="s">
        <v>146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 t="s">
        <v>23</v>
      </c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 t="s">
        <v>23</v>
      </c>
      <c r="AR1907" s="14"/>
      <c r="AS1907" s="18"/>
      <c r="AT1907" s="16">
        <v>0</v>
      </c>
      <c r="AU1907" s="18">
        <f t="shared" si="633"/>
        <v>0</v>
      </c>
      <c r="AV1907" s="15" t="s">
        <v>23</v>
      </c>
      <c r="AX1907" s="14"/>
      <c r="AY1907" s="18"/>
      <c r="AZ1907" s="16">
        <v>0</v>
      </c>
      <c r="BA1907" s="18">
        <f t="shared" si="634"/>
        <v>0</v>
      </c>
      <c r="BB1907" s="15" t="s">
        <v>23</v>
      </c>
      <c r="BD1907" s="14"/>
      <c r="BE1907" s="18"/>
      <c r="BF1907" s="16">
        <v>0</v>
      </c>
      <c r="BG1907" s="18">
        <f t="shared" si="635"/>
        <v>0</v>
      </c>
      <c r="BH1907" s="15" t="s">
        <v>23</v>
      </c>
      <c r="BJ1907" s="86"/>
      <c r="BK1907" s="86"/>
      <c r="BL1907" s="24" t="s">
        <v>23</v>
      </c>
      <c r="BM1907" s="24"/>
      <c r="BN1907" s="24"/>
      <c r="BO1907" s="24"/>
      <c r="BP1907" s="24"/>
      <c r="BQ1907" s="126"/>
    </row>
    <row r="1908" spans="1:69" ht="16.8" customHeight="1" x14ac:dyDescent="0.35">
      <c r="A1908" s="15"/>
      <c r="B1908" s="15"/>
      <c r="C1908" s="15" t="s">
        <v>59</v>
      </c>
      <c r="D1908" s="16" t="s">
        <v>23</v>
      </c>
      <c r="E1908" s="16"/>
      <c r="F1908" s="16"/>
      <c r="G1908" s="16">
        <v>0</v>
      </c>
      <c r="H1908" s="16" t="s">
        <v>23</v>
      </c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188992.67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 t="s">
        <v>23</v>
      </c>
      <c r="BM1908" s="24"/>
      <c r="BN1908" s="24"/>
      <c r="BO1908" s="24"/>
      <c r="BP1908" s="24"/>
      <c r="BQ1908" s="126"/>
    </row>
    <row r="1909" spans="1:69" ht="16.8" customHeight="1" x14ac:dyDescent="0.35">
      <c r="A1909" s="15"/>
      <c r="B1909" s="15"/>
      <c r="C1909" s="15" t="s">
        <v>147</v>
      </c>
      <c r="D1909" s="16"/>
      <c r="E1909" s="16"/>
      <c r="F1909" s="16"/>
      <c r="G1909" s="16">
        <v>0</v>
      </c>
      <c r="H1909" s="16" t="s">
        <v>23</v>
      </c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188992.67</v>
      </c>
      <c r="AA1909" s="15" t="s">
        <v>23</v>
      </c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 t="s">
        <v>23</v>
      </c>
      <c r="AR1909" s="14"/>
      <c r="AS1909" s="18"/>
      <c r="AT1909" s="16">
        <v>0</v>
      </c>
      <c r="AU1909" s="18">
        <f t="shared" si="633"/>
        <v>0</v>
      </c>
      <c r="AV1909" s="15" t="s">
        <v>23</v>
      </c>
      <c r="AX1909" s="14"/>
      <c r="AY1909" s="18"/>
      <c r="AZ1909" s="16">
        <v>0</v>
      </c>
      <c r="BA1909" s="18">
        <f t="shared" si="634"/>
        <v>0</v>
      </c>
      <c r="BB1909" s="15" t="s">
        <v>23</v>
      </c>
      <c r="BD1909" s="14"/>
      <c r="BE1909" s="18"/>
      <c r="BF1909" s="16">
        <v>0</v>
      </c>
      <c r="BG1909" s="18">
        <f t="shared" si="635"/>
        <v>0</v>
      </c>
      <c r="BH1909" s="15" t="s">
        <v>23</v>
      </c>
      <c r="BJ1909" s="86"/>
      <c r="BK1909" s="86"/>
      <c r="BL1909" s="24" t="s">
        <v>23</v>
      </c>
      <c r="BM1909" s="24"/>
      <c r="BN1909" s="24"/>
      <c r="BO1909" s="24"/>
      <c r="BP1909" s="24"/>
      <c r="BQ1909" s="126"/>
    </row>
    <row r="1910" spans="1:69" ht="16.8" customHeight="1" x14ac:dyDescent="0.35">
      <c r="A1910" s="15"/>
      <c r="B1910" s="15"/>
      <c r="C1910" s="15" t="s">
        <v>61</v>
      </c>
      <c r="D1910" s="16">
        <f>SUM(G1909:G1910)</f>
        <v>0</v>
      </c>
      <c r="E1910" s="16">
        <v>0</v>
      </c>
      <c r="F1910" s="16"/>
      <c r="G1910" s="16">
        <v>0</v>
      </c>
      <c r="H1910" s="16" t="s">
        <v>23</v>
      </c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188992.67</v>
      </c>
      <c r="AA1910" s="15" t="s">
        <v>23</v>
      </c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 t="s">
        <v>23</v>
      </c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 t="s">
        <v>23</v>
      </c>
      <c r="AR1910" s="14"/>
      <c r="AS1910" s="18"/>
      <c r="AT1910" s="16">
        <v>0</v>
      </c>
      <c r="AU1910" s="18">
        <f t="shared" si="633"/>
        <v>0</v>
      </c>
      <c r="AV1910" s="15" t="s">
        <v>23</v>
      </c>
      <c r="AX1910" s="14"/>
      <c r="AY1910" s="18"/>
      <c r="AZ1910" s="16">
        <v>0</v>
      </c>
      <c r="BA1910" s="18">
        <f t="shared" si="634"/>
        <v>0</v>
      </c>
      <c r="BB1910" s="15" t="s">
        <v>23</v>
      </c>
      <c r="BD1910" s="14"/>
      <c r="BE1910" s="18"/>
      <c r="BF1910" s="16">
        <v>0</v>
      </c>
      <c r="BG1910" s="18">
        <f t="shared" si="635"/>
        <v>0</v>
      </c>
      <c r="BH1910" s="15" t="s">
        <v>23</v>
      </c>
      <c r="BJ1910" s="86"/>
      <c r="BK1910" s="86"/>
      <c r="BL1910" s="24" t="s">
        <v>23</v>
      </c>
      <c r="BM1910" s="24"/>
      <c r="BN1910" s="24"/>
      <c r="BO1910" s="24"/>
      <c r="BP1910" s="24"/>
      <c r="BQ1910" s="126"/>
    </row>
    <row r="1911" spans="1:69" ht="16.8" customHeight="1" x14ac:dyDescent="0.35">
      <c r="A1911" s="15"/>
      <c r="B1911" s="15"/>
      <c r="C1911" s="28" t="s">
        <v>148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188992.67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 t="s">
        <v>23</v>
      </c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 t="s">
        <v>23</v>
      </c>
      <c r="BD1911" s="14"/>
      <c r="BE1911" s="18"/>
      <c r="BF1911" s="16">
        <v>0</v>
      </c>
      <c r="BG1911" s="18">
        <f t="shared" si="635"/>
        <v>0</v>
      </c>
      <c r="BH1911" s="15" t="s">
        <v>23</v>
      </c>
      <c r="BJ1911" s="86"/>
      <c r="BK1911" s="86"/>
      <c r="BL1911" s="24" t="s">
        <v>23</v>
      </c>
      <c r="BM1911" s="24"/>
      <c r="BN1911" s="24"/>
      <c r="BO1911" s="24"/>
      <c r="BP1911" s="24"/>
      <c r="BQ1911" s="126"/>
    </row>
    <row r="1912" spans="1:69" ht="16.8" customHeight="1" x14ac:dyDescent="0.35">
      <c r="A1912" s="15"/>
      <c r="B1912" s="15"/>
      <c r="C1912" s="15" t="s">
        <v>23</v>
      </c>
      <c r="D1912" s="16"/>
      <c r="E1912" s="16"/>
      <c r="F1912" s="16" t="s">
        <v>23</v>
      </c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 t="str">
        <f t="shared" si="640"/>
        <v/>
      </c>
      <c r="W1912" s="14"/>
      <c r="X1912" s="18"/>
      <c r="Y1912" s="16">
        <v>0</v>
      </c>
      <c r="Z1912" s="18">
        <f t="shared" si="631"/>
        <v>188992.67</v>
      </c>
      <c r="AA1912" s="15" t="s">
        <v>23</v>
      </c>
      <c r="AB1912" s="24"/>
      <c r="AC1912" s="15" t="str">
        <f t="shared" si="641"/>
        <v/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 t="s">
        <v>23</v>
      </c>
      <c r="AR1912" s="14"/>
      <c r="AS1912" s="18"/>
      <c r="AT1912" s="16">
        <v>0</v>
      </c>
      <c r="AU1912" s="18">
        <f t="shared" si="633"/>
        <v>0</v>
      </c>
      <c r="AV1912" s="15" t="s">
        <v>23</v>
      </c>
      <c r="AX1912" s="14"/>
      <c r="AY1912" s="18"/>
      <c r="AZ1912" s="16">
        <v>0</v>
      </c>
      <c r="BA1912" s="18">
        <f t="shared" si="634"/>
        <v>0</v>
      </c>
      <c r="BB1912" s="15" t="s">
        <v>23</v>
      </c>
      <c r="BD1912" s="14"/>
      <c r="BE1912" s="18"/>
      <c r="BF1912" s="16">
        <v>0</v>
      </c>
      <c r="BG1912" s="18">
        <f t="shared" si="635"/>
        <v>0</v>
      </c>
      <c r="BH1912" s="15" t="s">
        <v>23</v>
      </c>
      <c r="BJ1912" s="86"/>
      <c r="BK1912" s="86"/>
      <c r="BL1912" s="24"/>
      <c r="BM1912" s="24"/>
      <c r="BN1912" s="24"/>
      <c r="BO1912" s="24"/>
      <c r="BP1912" s="24"/>
      <c r="BQ1912" s="126"/>
    </row>
    <row r="1913" spans="1:69" ht="16.8" customHeight="1" x14ac:dyDescent="0.35">
      <c r="A1913" s="15"/>
      <c r="B1913" s="15"/>
      <c r="C1913" s="28" t="s">
        <v>63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188992.67</v>
      </c>
      <c r="AA1913" s="15" t="s">
        <v>23</v>
      </c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 t="s">
        <v>23</v>
      </c>
      <c r="AR1913" s="14"/>
      <c r="AS1913" s="18"/>
      <c r="AT1913" s="16">
        <v>0</v>
      </c>
      <c r="AU1913" s="18">
        <f t="shared" si="633"/>
        <v>0</v>
      </c>
      <c r="AV1913" s="15" t="s">
        <v>23</v>
      </c>
      <c r="AX1913" s="14"/>
      <c r="AY1913" s="18"/>
      <c r="AZ1913" s="16">
        <v>0</v>
      </c>
      <c r="BA1913" s="18">
        <f t="shared" si="634"/>
        <v>0</v>
      </c>
      <c r="BB1913" s="15" t="s">
        <v>23</v>
      </c>
      <c r="BD1913" s="14"/>
      <c r="BE1913" s="18"/>
      <c r="BF1913" s="16">
        <v>0</v>
      </c>
      <c r="BG1913" s="18">
        <f t="shared" si="635"/>
        <v>0</v>
      </c>
      <c r="BH1913" s="15" t="s">
        <v>23</v>
      </c>
      <c r="BJ1913" s="86"/>
      <c r="BK1913" s="86"/>
      <c r="BL1913" s="24"/>
      <c r="BM1913" s="24"/>
      <c r="BN1913" s="24"/>
      <c r="BO1913" s="24"/>
      <c r="BP1913" s="24"/>
      <c r="BQ1913" s="126"/>
    </row>
    <row r="1914" spans="1:69" ht="16.8" customHeight="1" x14ac:dyDescent="0.35">
      <c r="A1914" s="15"/>
      <c r="B1914" s="15"/>
      <c r="C1914" s="15" t="s">
        <v>64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188992.67</v>
      </c>
      <c r="AA1914" s="15" t="s">
        <v>23</v>
      </c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 t="s">
        <v>23</v>
      </c>
      <c r="AR1914" s="14"/>
      <c r="AS1914" s="18"/>
      <c r="AT1914" s="16">
        <v>0</v>
      </c>
      <c r="AU1914" s="18">
        <f t="shared" si="633"/>
        <v>0</v>
      </c>
      <c r="AV1914" s="15" t="s">
        <v>23</v>
      </c>
      <c r="AX1914" s="14"/>
      <c r="AY1914" s="18"/>
      <c r="AZ1914" s="16">
        <v>0</v>
      </c>
      <c r="BA1914" s="18">
        <f t="shared" si="634"/>
        <v>0</v>
      </c>
      <c r="BB1914" s="15" t="s">
        <v>23</v>
      </c>
      <c r="BD1914" s="14"/>
      <c r="BE1914" s="18"/>
      <c r="BF1914" s="16">
        <v>0</v>
      </c>
      <c r="BG1914" s="18">
        <f t="shared" si="635"/>
        <v>0</v>
      </c>
      <c r="BH1914" s="15" t="s">
        <v>23</v>
      </c>
      <c r="BJ1914" s="86"/>
      <c r="BK1914" s="86"/>
      <c r="BL1914" s="24" t="s">
        <v>23</v>
      </c>
      <c r="BM1914" s="24"/>
      <c r="BN1914" s="24"/>
      <c r="BO1914" s="24"/>
      <c r="BP1914" s="24"/>
      <c r="BQ1914" s="126"/>
    </row>
    <row r="1915" spans="1:69" ht="16.8" customHeight="1" x14ac:dyDescent="0.35">
      <c r="A1915" s="15"/>
      <c r="B1915" s="15"/>
      <c r="C1915" s="15" t="s">
        <v>51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65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188992.67</v>
      </c>
      <c r="AA1915" s="15" t="s">
        <v>23</v>
      </c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 t="s">
        <v>23</v>
      </c>
      <c r="AR1915" s="14"/>
      <c r="AS1915" s="18"/>
      <c r="AT1915" s="16">
        <v>0</v>
      </c>
      <c r="AU1915" s="18">
        <f t="shared" si="633"/>
        <v>0</v>
      </c>
      <c r="AV1915" s="15" t="s">
        <v>23</v>
      </c>
      <c r="AX1915" s="14"/>
      <c r="AY1915" s="18"/>
      <c r="AZ1915" s="16">
        <v>0</v>
      </c>
      <c r="BA1915" s="18">
        <f t="shared" si="634"/>
        <v>0</v>
      </c>
      <c r="BB1915" s="15" t="s">
        <v>23</v>
      </c>
      <c r="BD1915" s="14"/>
      <c r="BE1915" s="18"/>
      <c r="BF1915" s="16">
        <v>0</v>
      </c>
      <c r="BG1915" s="18">
        <f t="shared" si="635"/>
        <v>0</v>
      </c>
      <c r="BH1915" s="15" t="s">
        <v>23</v>
      </c>
      <c r="BJ1915" s="86"/>
      <c r="BK1915" s="86"/>
      <c r="BL1915" s="24"/>
      <c r="BM1915" s="24"/>
      <c r="BN1915" s="24"/>
      <c r="BO1915" s="24"/>
      <c r="BP1915" s="24"/>
      <c r="BQ1915" s="126"/>
    </row>
    <row r="1916" spans="1:69" ht="16.8" customHeight="1" x14ac:dyDescent="0.35">
      <c r="A1916" s="15"/>
      <c r="B1916" s="15"/>
      <c r="C1916" s="28" t="s">
        <v>66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 t="s">
        <v>23</v>
      </c>
      <c r="L1916" s="16"/>
      <c r="M1916" s="16"/>
      <c r="N1916" s="16" t="s">
        <v>67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188992.67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 t="s">
        <v>23</v>
      </c>
      <c r="AR1916" s="14"/>
      <c r="AS1916" s="18"/>
      <c r="AT1916" s="16"/>
      <c r="AU1916" s="18">
        <f t="shared" si="633"/>
        <v>0</v>
      </c>
      <c r="AV1916" s="15" t="s">
        <v>23</v>
      </c>
      <c r="AX1916" s="14"/>
      <c r="AY1916" s="18"/>
      <c r="AZ1916" s="16"/>
      <c r="BA1916" s="18">
        <f t="shared" si="634"/>
        <v>0</v>
      </c>
      <c r="BB1916" s="15" t="s">
        <v>23</v>
      </c>
      <c r="BD1916" s="14"/>
      <c r="BE1916" s="18"/>
      <c r="BF1916" s="16"/>
      <c r="BG1916" s="18">
        <f t="shared" si="635"/>
        <v>0</v>
      </c>
      <c r="BH1916" s="15" t="s">
        <v>23</v>
      </c>
      <c r="BJ1916" s="86"/>
      <c r="BK1916" s="86"/>
      <c r="BL1916" s="24"/>
      <c r="BM1916" s="24"/>
      <c r="BN1916" s="24"/>
      <c r="BO1916" s="24"/>
      <c r="BP1916" s="24"/>
      <c r="BQ1916" s="126"/>
    </row>
    <row r="1917" spans="1:69" ht="16.8" customHeight="1" x14ac:dyDescent="0.35">
      <c r="A1917" s="15"/>
      <c r="B1917" s="66"/>
      <c r="C1917" s="15" t="s">
        <v>149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150</v>
      </c>
      <c r="L1917" s="16"/>
      <c r="M1917" s="16">
        <v>109797.94</v>
      </c>
      <c r="N1917" s="16" t="s">
        <v>69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188992.67</v>
      </c>
      <c r="AA1917" s="15" t="s">
        <v>23</v>
      </c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 t="s">
        <v>23</v>
      </c>
      <c r="AR1917" s="14"/>
      <c r="AS1917" s="18"/>
      <c r="AT1917" s="16">
        <v>0</v>
      </c>
      <c r="AU1917" s="18">
        <f t="shared" si="633"/>
        <v>0</v>
      </c>
      <c r="AV1917" s="15" t="s">
        <v>23</v>
      </c>
      <c r="AX1917" s="14"/>
      <c r="AY1917" s="18"/>
      <c r="AZ1917" s="16">
        <v>0</v>
      </c>
      <c r="BA1917" s="18">
        <f t="shared" si="634"/>
        <v>0</v>
      </c>
      <c r="BB1917" s="15" t="s">
        <v>23</v>
      </c>
      <c r="BD1917" s="14"/>
      <c r="BE1917" s="18"/>
      <c r="BF1917" s="16">
        <v>0</v>
      </c>
      <c r="BG1917" s="18">
        <f t="shared" si="635"/>
        <v>0</v>
      </c>
      <c r="BH1917" s="15" t="s">
        <v>23</v>
      </c>
      <c r="BJ1917" s="86"/>
      <c r="BK1917" s="86"/>
      <c r="BL1917" s="24"/>
      <c r="BM1917" s="24"/>
      <c r="BN1917" s="24"/>
      <c r="BO1917" s="24"/>
      <c r="BP1917" s="24"/>
      <c r="BQ1917" s="126"/>
    </row>
    <row r="1918" spans="1:69" ht="16.8" customHeight="1" x14ac:dyDescent="0.35">
      <c r="A1918" s="15"/>
      <c r="B1918" s="15"/>
      <c r="C1918" s="15" t="s">
        <v>151</v>
      </c>
      <c r="D1918" s="16"/>
      <c r="E1918" s="16">
        <v>0</v>
      </c>
      <c r="F1918" s="16"/>
      <c r="G1918" s="16">
        <v>0</v>
      </c>
      <c r="H1918" s="16"/>
      <c r="I1918" s="4"/>
      <c r="J1918" s="14" t="s">
        <v>23</v>
      </c>
      <c r="K1918" s="17" t="s">
        <v>152</v>
      </c>
      <c r="L1918" s="16"/>
      <c r="M1918" s="16">
        <v>60911.74</v>
      </c>
      <c r="N1918" s="16" t="s">
        <v>71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188992.67</v>
      </c>
      <c r="AA1918" s="15" t="s">
        <v>23</v>
      </c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 t="s">
        <v>23</v>
      </c>
      <c r="AR1918" s="14"/>
      <c r="AS1918" s="18"/>
      <c r="AT1918" s="16">
        <v>0</v>
      </c>
      <c r="AU1918" s="18">
        <f t="shared" si="633"/>
        <v>0</v>
      </c>
      <c r="AV1918" s="15" t="s">
        <v>23</v>
      </c>
      <c r="AX1918" s="14"/>
      <c r="AY1918" s="18"/>
      <c r="AZ1918" s="16">
        <v>0</v>
      </c>
      <c r="BA1918" s="18">
        <f t="shared" si="634"/>
        <v>0</v>
      </c>
      <c r="BB1918" s="15" t="s">
        <v>23</v>
      </c>
      <c r="BD1918" s="14"/>
      <c r="BE1918" s="18"/>
      <c r="BF1918" s="16">
        <v>0</v>
      </c>
      <c r="BG1918" s="18">
        <f t="shared" si="635"/>
        <v>0</v>
      </c>
      <c r="BH1918" s="15" t="s">
        <v>23</v>
      </c>
      <c r="BJ1918" s="86"/>
      <c r="BK1918" s="86"/>
      <c r="BL1918" s="24"/>
      <c r="BM1918" s="24"/>
      <c r="BN1918" s="24"/>
      <c r="BO1918" s="24"/>
      <c r="BP1918" s="24"/>
      <c r="BQ1918" s="126"/>
    </row>
    <row r="1919" spans="1:69" ht="16.8" customHeight="1" x14ac:dyDescent="0.35">
      <c r="A1919" s="15"/>
      <c r="B1919" s="15"/>
      <c r="C1919" s="15" t="s">
        <v>153</v>
      </c>
      <c r="D1919" s="16" t="s">
        <v>23</v>
      </c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73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188992.67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6"/>
    </row>
    <row r="1920" spans="1:69" ht="16.8" customHeight="1" x14ac:dyDescent="0.35">
      <c r="A1920" s="15"/>
      <c r="B1920" s="15"/>
      <c r="C1920" s="15" t="s">
        <v>154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75</v>
      </c>
      <c r="L1920" s="3">
        <f>SUM(L1893:L1919)</f>
        <v>49584.18</v>
      </c>
      <c r="M1920" s="3">
        <f>SUM(M1893:M1919)</f>
        <v>172336.54</v>
      </c>
      <c r="N1920" s="16" t="s">
        <v>76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188992.67</v>
      </c>
      <c r="AA1920" s="15" t="s">
        <v>23</v>
      </c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 t="s">
        <v>23</v>
      </c>
      <c r="AR1920" s="14"/>
      <c r="AS1920" s="18"/>
      <c r="AT1920" s="16">
        <v>0</v>
      </c>
      <c r="AU1920" s="18">
        <f t="shared" si="633"/>
        <v>0</v>
      </c>
      <c r="AV1920" s="15" t="s">
        <v>23</v>
      </c>
      <c r="AX1920" s="14"/>
      <c r="AY1920" s="18"/>
      <c r="AZ1920" s="16">
        <v>0</v>
      </c>
      <c r="BA1920" s="18">
        <f t="shared" si="634"/>
        <v>0</v>
      </c>
      <c r="BB1920" s="15" t="s">
        <v>23</v>
      </c>
      <c r="BD1920" s="14"/>
      <c r="BE1920" s="18"/>
      <c r="BF1920" s="16">
        <v>0</v>
      </c>
      <c r="BG1920" s="18">
        <f t="shared" si="635"/>
        <v>0</v>
      </c>
      <c r="BH1920" s="15" t="s">
        <v>23</v>
      </c>
      <c r="BJ1920" s="86"/>
      <c r="BK1920" s="86"/>
      <c r="BL1920" s="24"/>
      <c r="BM1920" s="24"/>
      <c r="BN1920" s="24"/>
      <c r="BO1920" s="24"/>
      <c r="BP1920" s="24"/>
      <c r="BQ1920" s="126"/>
    </row>
    <row r="1921" spans="1:69" ht="16.8" customHeight="1" x14ac:dyDescent="0.35">
      <c r="A1921" s="15"/>
      <c r="B1921" s="15"/>
      <c r="C1921" s="15" t="s">
        <v>77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33</v>
      </c>
      <c r="L1921" s="3">
        <f>L1861</f>
        <v>968906.2699999999</v>
      </c>
      <c r="M1921" s="3">
        <f>M1861</f>
        <v>794140.58000000007</v>
      </c>
      <c r="N1921" s="16" t="s">
        <v>78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188992.67</v>
      </c>
      <c r="AA1921" s="15" t="s">
        <v>23</v>
      </c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 t="s">
        <v>23</v>
      </c>
      <c r="AR1921" s="14"/>
      <c r="AS1921" s="18"/>
      <c r="AT1921" s="16">
        <v>0</v>
      </c>
      <c r="AU1921" s="18">
        <f t="shared" si="633"/>
        <v>0</v>
      </c>
      <c r="AV1921" s="15" t="s">
        <v>23</v>
      </c>
      <c r="AX1921" s="14"/>
      <c r="AY1921" s="18"/>
      <c r="AZ1921" s="16">
        <v>0</v>
      </c>
      <c r="BA1921" s="18">
        <f t="shared" si="634"/>
        <v>0</v>
      </c>
      <c r="BB1921" s="15" t="s">
        <v>23</v>
      </c>
      <c r="BD1921" s="14"/>
      <c r="BE1921" s="18"/>
      <c r="BF1921" s="16">
        <v>0</v>
      </c>
      <c r="BG1921" s="18">
        <f t="shared" si="635"/>
        <v>0</v>
      </c>
      <c r="BH1921" s="15" t="s">
        <v>23</v>
      </c>
      <c r="BJ1921" s="86"/>
      <c r="BK1921" s="86"/>
      <c r="BL1921" s="24"/>
      <c r="BM1921" s="24"/>
      <c r="BN1921" s="24"/>
      <c r="BO1921" s="24"/>
      <c r="BP1921" s="24"/>
      <c r="BQ1921" s="126"/>
    </row>
    <row r="1922" spans="1:69" ht="16.8" customHeight="1" thickBot="1" x14ac:dyDescent="0.4">
      <c r="A1922" s="15"/>
      <c r="B1922" s="15"/>
      <c r="C1922" s="15" t="s">
        <v>79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80</v>
      </c>
      <c r="L1922" s="3">
        <f>L1920+L1921</f>
        <v>1018490.45</v>
      </c>
      <c r="M1922" s="3">
        <f>M1920+M1921</f>
        <v>966477.12000000011</v>
      </c>
      <c r="N1922" s="16" t="s">
        <v>81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188992.67</v>
      </c>
      <c r="AA1922" s="15"/>
      <c r="AB1922" s="24"/>
      <c r="AC1922" s="15" t="s">
        <v>23</v>
      </c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6"/>
    </row>
    <row r="1923" spans="1:69" ht="16.8" customHeight="1" thickTop="1" thickBot="1" x14ac:dyDescent="0.4">
      <c r="A1923" s="15"/>
      <c r="B1923" s="15"/>
      <c r="C1923" s="15" t="s">
        <v>82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83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188992.67</v>
      </c>
      <c r="AA1923" s="15" t="s">
        <v>23</v>
      </c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 t="s">
        <v>23</v>
      </c>
      <c r="AR1923" s="14"/>
      <c r="AS1923" s="18"/>
      <c r="AT1923" s="16">
        <v>0</v>
      </c>
      <c r="AU1923" s="18">
        <f t="shared" si="633"/>
        <v>0</v>
      </c>
      <c r="AV1923" s="15" t="s">
        <v>23</v>
      </c>
      <c r="AX1923" s="14"/>
      <c r="AY1923" s="18"/>
      <c r="AZ1923" s="16">
        <v>0</v>
      </c>
      <c r="BA1923" s="18">
        <f t="shared" si="634"/>
        <v>0</v>
      </c>
      <c r="BB1923" s="15" t="s">
        <v>23</v>
      </c>
      <c r="BD1923" s="14"/>
      <c r="BE1923" s="18"/>
      <c r="BF1923" s="16">
        <v>0</v>
      </c>
      <c r="BG1923" s="18">
        <f t="shared" si="635"/>
        <v>0</v>
      </c>
      <c r="BH1923" s="15" t="s">
        <v>23</v>
      </c>
      <c r="BJ1923" s="86"/>
      <c r="BK1923" s="86"/>
      <c r="BL1923" s="24"/>
      <c r="BM1923" s="24"/>
      <c r="BN1923" s="24"/>
      <c r="BO1923" s="24"/>
      <c r="BP1923" s="24"/>
      <c r="BQ1923" s="126"/>
    </row>
    <row r="1924" spans="1:69" ht="16.8" customHeight="1" thickTop="1" thickBot="1" x14ac:dyDescent="0.4">
      <c r="A1924" s="15"/>
      <c r="B1924" s="15"/>
      <c r="C1924" s="15" t="s">
        <v>84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85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188992.67</v>
      </c>
      <c r="AA1924" s="15" t="s">
        <v>23</v>
      </c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 t="s">
        <v>23</v>
      </c>
      <c r="AR1924" s="14"/>
      <c r="AS1924" s="18"/>
      <c r="AT1924" s="16">
        <v>0</v>
      </c>
      <c r="AU1924" s="18">
        <f t="shared" si="633"/>
        <v>0</v>
      </c>
      <c r="AV1924" s="15" t="s">
        <v>23</v>
      </c>
      <c r="AX1924" s="14"/>
      <c r="AY1924" s="18"/>
      <c r="AZ1924" s="16">
        <v>0</v>
      </c>
      <c r="BA1924" s="18">
        <f t="shared" si="634"/>
        <v>0</v>
      </c>
      <c r="BB1924" s="15" t="s">
        <v>23</v>
      </c>
      <c r="BD1924" s="14"/>
      <c r="BE1924" s="18"/>
      <c r="BF1924" s="16">
        <v>0</v>
      </c>
      <c r="BG1924" s="18">
        <f t="shared" si="635"/>
        <v>0</v>
      </c>
      <c r="BH1924" s="15" t="s">
        <v>23</v>
      </c>
      <c r="BJ1924" s="86"/>
      <c r="BK1924" s="86"/>
      <c r="BL1924" s="24"/>
      <c r="BM1924" s="24"/>
      <c r="BN1924" s="24"/>
      <c r="BO1924" s="24"/>
      <c r="BP1924" s="24"/>
      <c r="BQ1924" s="126"/>
    </row>
    <row r="1925" spans="1:69" ht="16.8" customHeight="1" thickTop="1" x14ac:dyDescent="0.35">
      <c r="A1925" s="15"/>
      <c r="B1925" s="15"/>
      <c r="C1925" s="15" t="s">
        <v>86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87</v>
      </c>
      <c r="L1925" s="3">
        <f>N1864</f>
        <v>2554.9</v>
      </c>
      <c r="M1925" s="3">
        <v>0</v>
      </c>
      <c r="N1925" s="3">
        <f>SUM(L1925:M1925)</f>
        <v>2554.9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188992.67</v>
      </c>
      <c r="AA1925" s="15" t="s">
        <v>23</v>
      </c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 t="s">
        <v>23</v>
      </c>
      <c r="AR1925" s="14"/>
      <c r="AS1925" s="18"/>
      <c r="AT1925" s="16">
        <v>0</v>
      </c>
      <c r="AU1925" s="18">
        <f t="shared" si="633"/>
        <v>0</v>
      </c>
      <c r="AV1925" s="15" t="s">
        <v>23</v>
      </c>
      <c r="AX1925" s="14"/>
      <c r="AY1925" s="18"/>
      <c r="AZ1925" s="16">
        <v>0</v>
      </c>
      <c r="BA1925" s="18">
        <f t="shared" si="634"/>
        <v>0</v>
      </c>
      <c r="BB1925" s="15" t="s">
        <v>23</v>
      </c>
      <c r="BD1925" s="14"/>
      <c r="BE1925" s="18"/>
      <c r="BF1925" s="16">
        <v>0</v>
      </c>
      <c r="BG1925" s="18">
        <f t="shared" si="635"/>
        <v>0</v>
      </c>
      <c r="BH1925" s="15" t="s">
        <v>23</v>
      </c>
      <c r="BJ1925" s="86"/>
      <c r="BK1925" s="86"/>
      <c r="BL1925" s="24"/>
      <c r="BM1925" s="24"/>
      <c r="BN1925" s="24"/>
      <c r="BO1925" s="24"/>
      <c r="BP1925" s="24"/>
      <c r="BQ1925" s="126"/>
    </row>
    <row r="1926" spans="1:69" ht="16.8" customHeight="1" x14ac:dyDescent="0.35">
      <c r="A1926" s="15"/>
      <c r="B1926" s="15"/>
      <c r="C1926" s="15" t="s">
        <v>88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89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7" si="645">(X1926-Y1926)+Z1925</f>
        <v>188992.67</v>
      </c>
      <c r="AA1926" s="15" t="s">
        <v>23</v>
      </c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 t="s">
        <v>23</v>
      </c>
      <c r="AR1926" s="14"/>
      <c r="AS1926" s="18"/>
      <c r="AT1926" s="16">
        <v>0</v>
      </c>
      <c r="AU1926" s="18">
        <f t="shared" ref="AU1926:AU1957" si="647">(AS1926-AT1926)+AU1925</f>
        <v>0</v>
      </c>
      <c r="AV1926" s="15" t="s">
        <v>23</v>
      </c>
      <c r="AX1926" s="14"/>
      <c r="AY1926" s="18"/>
      <c r="AZ1926" s="16">
        <v>0</v>
      </c>
      <c r="BA1926" s="18">
        <f t="shared" ref="BA1926:BA1957" si="648">(AY1926-AZ1926)+BA1925</f>
        <v>0</v>
      </c>
      <c r="BB1926" s="15" t="s">
        <v>23</v>
      </c>
      <c r="BD1926" s="14"/>
      <c r="BE1926" s="18"/>
      <c r="BF1926" s="16">
        <v>0</v>
      </c>
      <c r="BG1926" s="18">
        <f t="shared" ref="BG1926:BG1957" si="649">(BE1926-BF1926)+BG1925</f>
        <v>0</v>
      </c>
      <c r="BH1926" s="15" t="s">
        <v>23</v>
      </c>
      <c r="BJ1926" s="86"/>
      <c r="BK1926" s="86"/>
      <c r="BL1926" s="24"/>
      <c r="BM1926" s="24"/>
      <c r="BN1926" s="24"/>
      <c r="BO1926" s="24"/>
      <c r="BP1926" s="24"/>
      <c r="BQ1926" s="126"/>
    </row>
    <row r="1927" spans="1:69" ht="16.8" customHeight="1" x14ac:dyDescent="0.35">
      <c r="A1927" s="15"/>
      <c r="B1927" s="15"/>
      <c r="C1927" s="15" t="s">
        <v>90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91</v>
      </c>
      <c r="L1927" s="3">
        <f>T1950+Z1950+AO1950+AU1950</f>
        <v>88737.770000000019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 t="s">
        <v>23</v>
      </c>
      <c r="W1927" s="14"/>
      <c r="X1927" s="18"/>
      <c r="Y1927" s="16">
        <v>0</v>
      </c>
      <c r="Z1927" s="18">
        <f t="shared" si="645"/>
        <v>188992.67</v>
      </c>
      <c r="AA1927" s="15" t="s">
        <v>23</v>
      </c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 t="s">
        <v>23</v>
      </c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 t="s">
        <v>23</v>
      </c>
      <c r="AR1927" s="14"/>
      <c r="AS1927" s="18"/>
      <c r="AT1927" s="16">
        <v>0</v>
      </c>
      <c r="AU1927" s="18">
        <f t="shared" si="647"/>
        <v>0</v>
      </c>
      <c r="AV1927" s="15" t="s">
        <v>23</v>
      </c>
      <c r="AX1927" s="14"/>
      <c r="AY1927" s="18"/>
      <c r="AZ1927" s="16">
        <v>0</v>
      </c>
      <c r="BA1927" s="18">
        <f t="shared" si="648"/>
        <v>0</v>
      </c>
      <c r="BB1927" s="15" t="s">
        <v>23</v>
      </c>
      <c r="BD1927" s="14"/>
      <c r="BE1927" s="18"/>
      <c r="BF1927" s="16">
        <v>0</v>
      </c>
      <c r="BG1927" s="18">
        <f t="shared" si="649"/>
        <v>0</v>
      </c>
      <c r="BH1927" s="15" t="s">
        <v>23</v>
      </c>
      <c r="BJ1927" s="86"/>
      <c r="BK1927" s="86"/>
      <c r="BL1927" s="24"/>
      <c r="BM1927" s="24"/>
      <c r="BN1927" s="24"/>
      <c r="BO1927" s="24"/>
      <c r="BP1927" s="24"/>
      <c r="BQ1927" s="126"/>
    </row>
    <row r="1928" spans="1:69" ht="16.8" customHeight="1" x14ac:dyDescent="0.35">
      <c r="A1928" s="15"/>
      <c r="B1928" s="15"/>
      <c r="C1928" s="15" t="s">
        <v>92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93</v>
      </c>
      <c r="L1928" s="3"/>
      <c r="M1928" s="46" t="s">
        <v>94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188992.67</v>
      </c>
      <c r="AA1928" s="15" t="s">
        <v>23</v>
      </c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 t="s">
        <v>23</v>
      </c>
      <c r="AR1928" s="14"/>
      <c r="AS1928" s="18"/>
      <c r="AT1928" s="16">
        <v>0</v>
      </c>
      <c r="AU1928" s="18">
        <f t="shared" si="647"/>
        <v>0</v>
      </c>
      <c r="AV1928" s="15" t="s">
        <v>23</v>
      </c>
      <c r="AX1928" s="14"/>
      <c r="AY1928" s="18"/>
      <c r="AZ1928" s="16">
        <v>0</v>
      </c>
      <c r="BA1928" s="18">
        <f t="shared" si="648"/>
        <v>0</v>
      </c>
      <c r="BB1928" s="15" t="s">
        <v>23</v>
      </c>
      <c r="BD1928" s="14"/>
      <c r="BE1928" s="18"/>
      <c r="BF1928" s="16">
        <v>0</v>
      </c>
      <c r="BG1928" s="18">
        <f t="shared" si="649"/>
        <v>0</v>
      </c>
      <c r="BH1928" s="15" t="s">
        <v>23</v>
      </c>
      <c r="BJ1928" s="86"/>
      <c r="BK1928" s="86"/>
      <c r="BL1928" s="24"/>
      <c r="BM1928" s="24"/>
      <c r="BN1928" s="24"/>
      <c r="BO1928" s="24"/>
      <c r="BP1928" s="24"/>
      <c r="BQ1928" s="126"/>
    </row>
    <row r="1929" spans="1:69" ht="16.8" customHeight="1" x14ac:dyDescent="0.35">
      <c r="A1929" s="15"/>
      <c r="B1929" s="15"/>
      <c r="C1929" s="15" t="s">
        <v>95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96</v>
      </c>
      <c r="L1929" s="50">
        <v>114.5</v>
      </c>
      <c r="M1929" s="16" t="s">
        <v>27</v>
      </c>
      <c r="N1929" s="16" t="s">
        <v>28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188992.67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6"/>
    </row>
    <row r="1930" spans="1:69" ht="16.8" customHeight="1" x14ac:dyDescent="0.35">
      <c r="A1930" s="15"/>
      <c r="B1930" s="15"/>
      <c r="C1930" s="15" t="s">
        <v>97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383</v>
      </c>
      <c r="L1930" s="30">
        <v>294.5</v>
      </c>
      <c r="M1930" s="16" t="s">
        <v>480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188992.67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6"/>
    </row>
    <row r="1931" spans="1:69" ht="16.8" customHeight="1" x14ac:dyDescent="0.35">
      <c r="A1931" s="15"/>
      <c r="B1931" s="15"/>
      <c r="C1931" s="15" t="s">
        <v>100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431</v>
      </c>
      <c r="L1931" s="16">
        <v>236.02</v>
      </c>
      <c r="M1931" s="44" t="s">
        <v>481</v>
      </c>
      <c r="N1931" s="16">
        <v>1105</v>
      </c>
      <c r="O1931" s="16"/>
      <c r="P1931" s="18" t="s">
        <v>23</v>
      </c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188992.67</v>
      </c>
      <c r="AA1931" s="15" t="s">
        <v>23</v>
      </c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 t="s">
        <v>23</v>
      </c>
      <c r="AR1931" s="14"/>
      <c r="AS1931" s="18"/>
      <c r="AT1931" s="16">
        <v>0</v>
      </c>
      <c r="AU1931" s="18">
        <f t="shared" si="647"/>
        <v>0</v>
      </c>
      <c r="AV1931" s="15" t="s">
        <v>23</v>
      </c>
      <c r="AX1931" s="14"/>
      <c r="AY1931" s="18"/>
      <c r="AZ1931" s="16">
        <v>0</v>
      </c>
      <c r="BA1931" s="18">
        <f t="shared" si="648"/>
        <v>0</v>
      </c>
      <c r="BB1931" s="15" t="s">
        <v>23</v>
      </c>
      <c r="BD1931" s="14"/>
      <c r="BE1931" s="18"/>
      <c r="BF1931" s="16">
        <v>0</v>
      </c>
      <c r="BG1931" s="18">
        <f t="shared" si="649"/>
        <v>0</v>
      </c>
      <c r="BH1931" s="15" t="s">
        <v>23</v>
      </c>
      <c r="BJ1931" s="86"/>
      <c r="BK1931" s="86"/>
      <c r="BL1931" s="24"/>
      <c r="BM1931" s="24"/>
      <c r="BN1931" s="24"/>
      <c r="BO1931" s="24"/>
      <c r="BP1931" s="24"/>
      <c r="BQ1931" s="126"/>
    </row>
    <row r="1932" spans="1:69" ht="16.8" customHeight="1" x14ac:dyDescent="0.35">
      <c r="A1932" s="15"/>
      <c r="B1932" s="15"/>
      <c r="C1932" s="64" t="s">
        <v>157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468</v>
      </c>
      <c r="L1932" s="16">
        <v>307.5</v>
      </c>
      <c r="M1932" s="16" t="s">
        <v>23</v>
      </c>
      <c r="N1932" s="16">
        <v>0</v>
      </c>
      <c r="O1932" s="16" t="s">
        <v>23</v>
      </c>
      <c r="P1932" s="18" t="s">
        <v>23</v>
      </c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188992.67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6"/>
    </row>
    <row r="1933" spans="1:69" ht="16.8" customHeight="1" x14ac:dyDescent="0.35">
      <c r="A1933" s="15"/>
      <c r="B1933" s="15"/>
      <c r="C1933" s="15" t="s">
        <v>104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467</v>
      </c>
      <c r="L1933" s="16">
        <v>100</v>
      </c>
      <c r="M1933" s="16" t="s">
        <v>483</v>
      </c>
      <c r="N1933" s="16">
        <v>387.96</v>
      </c>
      <c r="O1933" s="16" t="s">
        <v>23</v>
      </c>
      <c r="P1933" s="18" t="s">
        <v>23</v>
      </c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195</v>
      </c>
      <c r="X1933" s="18">
        <v>0</v>
      </c>
      <c r="Y1933" s="16"/>
      <c r="Z1933" s="18">
        <f t="shared" si="645"/>
        <v>188992.67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6"/>
    </row>
    <row r="1934" spans="1:69" ht="16.8" customHeight="1" x14ac:dyDescent="0.35">
      <c r="A1934" s="15"/>
      <c r="B1934" s="15"/>
      <c r="C1934" s="47" t="s">
        <v>158</v>
      </c>
      <c r="D1934" s="16"/>
      <c r="E1934" s="16"/>
      <c r="F1934" s="1">
        <v>2802.43</v>
      </c>
      <c r="G1934" s="16">
        <v>0</v>
      </c>
      <c r="H1934" s="16"/>
      <c r="I1934" s="4" t="s">
        <v>23</v>
      </c>
      <c r="J1934" s="14"/>
      <c r="K1934" s="44" t="s">
        <v>484</v>
      </c>
      <c r="L1934" s="16">
        <v>0.99</v>
      </c>
      <c r="M1934" s="44" t="s">
        <v>485</v>
      </c>
      <c r="N1934" s="16">
        <v>0.18</v>
      </c>
      <c r="O1934" s="16" t="s">
        <v>23</v>
      </c>
      <c r="P1934" s="18" t="s">
        <v>23</v>
      </c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188992.67</v>
      </c>
      <c r="AA1934" s="15" t="s">
        <v>23</v>
      </c>
      <c r="AB1934" s="24"/>
      <c r="AC1934" s="64" t="s">
        <v>159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 t="s">
        <v>23</v>
      </c>
      <c r="AR1934" s="14"/>
      <c r="AS1934" s="18"/>
      <c r="AT1934" s="16">
        <v>0</v>
      </c>
      <c r="AU1934" s="18">
        <f t="shared" si="647"/>
        <v>0</v>
      </c>
      <c r="AV1934" s="15" t="s">
        <v>23</v>
      </c>
      <c r="AX1934" s="14"/>
      <c r="AY1934" s="18"/>
      <c r="AZ1934" s="16">
        <v>0</v>
      </c>
      <c r="BA1934" s="18">
        <f t="shared" si="648"/>
        <v>0</v>
      </c>
      <c r="BB1934" s="15" t="s">
        <v>23</v>
      </c>
      <c r="BD1934" s="14"/>
      <c r="BE1934" s="18"/>
      <c r="BF1934" s="16">
        <v>0</v>
      </c>
      <c r="BG1934" s="18">
        <f t="shared" si="649"/>
        <v>0</v>
      </c>
      <c r="BH1934" s="15" t="s">
        <v>23</v>
      </c>
      <c r="BJ1934" s="86"/>
      <c r="BK1934" s="86"/>
      <c r="BL1934" s="24"/>
      <c r="BM1934" s="24"/>
      <c r="BN1934" s="24"/>
      <c r="BO1934" s="24"/>
      <c r="BP1934" s="24"/>
      <c r="BQ1934" s="126"/>
    </row>
    <row r="1935" spans="1:69" ht="16.8" customHeight="1" x14ac:dyDescent="0.35">
      <c r="A1935" s="15"/>
      <c r="B1935" s="15"/>
      <c r="C1935" s="15" t="s">
        <v>108</v>
      </c>
      <c r="D1935" s="16"/>
      <c r="E1935" s="16"/>
      <c r="F1935" s="16"/>
      <c r="G1935" s="16">
        <v>0</v>
      </c>
      <c r="H1935" s="16"/>
      <c r="I1935" s="4" t="s">
        <v>23</v>
      </c>
      <c r="J1935" s="14"/>
      <c r="K1935" s="25" t="s">
        <v>438</v>
      </c>
      <c r="L1935" s="83">
        <v>700</v>
      </c>
      <c r="M1935" s="16" t="s">
        <v>23</v>
      </c>
      <c r="N1935" s="83">
        <v>0</v>
      </c>
      <c r="O1935" s="16" t="s">
        <v>23</v>
      </c>
      <c r="P1935" s="18" t="s">
        <v>23</v>
      </c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110</v>
      </c>
      <c r="W1935" s="14"/>
      <c r="X1935" s="18"/>
      <c r="Y1935" s="16">
        <v>0</v>
      </c>
      <c r="Z1935" s="18">
        <f t="shared" si="645"/>
        <v>188992.67</v>
      </c>
      <c r="AA1935" s="15" t="s">
        <v>23</v>
      </c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 t="s">
        <v>23</v>
      </c>
      <c r="AR1935" s="14"/>
      <c r="AS1935" s="18">
        <v>0</v>
      </c>
      <c r="AT1935" s="16">
        <v>0</v>
      </c>
      <c r="AU1935" s="18">
        <f t="shared" si="647"/>
        <v>0</v>
      </c>
      <c r="AV1935" s="15" t="s">
        <v>23</v>
      </c>
      <c r="AX1935" s="14"/>
      <c r="AY1935" s="18">
        <v>0</v>
      </c>
      <c r="AZ1935" s="16">
        <v>0</v>
      </c>
      <c r="BA1935" s="18">
        <f t="shared" si="648"/>
        <v>0</v>
      </c>
      <c r="BB1935" s="15" t="s">
        <v>23</v>
      </c>
      <c r="BD1935" s="14"/>
      <c r="BE1935" s="18">
        <v>0</v>
      </c>
      <c r="BF1935" s="16">
        <v>0</v>
      </c>
      <c r="BG1935" s="18">
        <f t="shared" si="649"/>
        <v>0</v>
      </c>
      <c r="BH1935" s="15" t="s">
        <v>23</v>
      </c>
      <c r="BJ1935" s="86"/>
      <c r="BK1935" s="86"/>
      <c r="BL1935" s="24"/>
      <c r="BM1935" s="24"/>
      <c r="BN1935" s="24"/>
      <c r="BO1935" s="24"/>
      <c r="BP1935" s="24"/>
      <c r="BQ1935" s="126"/>
    </row>
    <row r="1936" spans="1:69" ht="16.8" customHeight="1" x14ac:dyDescent="0.35">
      <c r="A1936" s="15"/>
      <c r="B1936" s="15"/>
      <c r="C1936" s="15" t="s">
        <v>111</v>
      </c>
      <c r="D1936" s="16"/>
      <c r="E1936" s="16"/>
      <c r="F1936" s="16">
        <v>0</v>
      </c>
      <c r="G1936" s="16">
        <v>0</v>
      </c>
      <c r="H1936" s="16"/>
      <c r="I1936" s="4" t="s">
        <v>23</v>
      </c>
      <c r="J1936" s="14"/>
      <c r="K1936" s="16" t="s">
        <v>452</v>
      </c>
      <c r="L1936" s="16">
        <v>9</v>
      </c>
      <c r="M1936" s="16" t="s">
        <v>23</v>
      </c>
      <c r="N1936" s="67">
        <v>0</v>
      </c>
      <c r="O1936" s="16"/>
      <c r="P1936" s="18" t="s">
        <v>23</v>
      </c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188992.67</v>
      </c>
      <c r="AA1936" s="15" t="s">
        <v>23</v>
      </c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 t="s">
        <v>23</v>
      </c>
      <c r="AR1936" s="14"/>
      <c r="AS1936" s="18">
        <v>0</v>
      </c>
      <c r="AT1936" s="16">
        <v>0</v>
      </c>
      <c r="AU1936" s="18">
        <f t="shared" si="647"/>
        <v>0</v>
      </c>
      <c r="AV1936" s="15" t="s">
        <v>23</v>
      </c>
      <c r="AX1936" s="14"/>
      <c r="AY1936" s="18">
        <v>0</v>
      </c>
      <c r="AZ1936" s="16">
        <v>0</v>
      </c>
      <c r="BA1936" s="18">
        <f t="shared" si="648"/>
        <v>0</v>
      </c>
      <c r="BB1936" s="15" t="s">
        <v>23</v>
      </c>
      <c r="BD1936" s="14"/>
      <c r="BE1936" s="18">
        <v>0</v>
      </c>
      <c r="BF1936" s="16">
        <v>0</v>
      </c>
      <c r="BG1936" s="18">
        <f t="shared" si="649"/>
        <v>0</v>
      </c>
      <c r="BH1936" s="15" t="s">
        <v>23</v>
      </c>
      <c r="BJ1936" s="86"/>
      <c r="BK1936" s="86"/>
      <c r="BL1936" s="24"/>
      <c r="BM1936" s="24"/>
      <c r="BN1936" s="24"/>
      <c r="BO1936" s="24"/>
      <c r="BP1936" s="24"/>
      <c r="BQ1936" s="126"/>
    </row>
    <row r="1937" spans="1:69" ht="16.8" customHeight="1" x14ac:dyDescent="0.35">
      <c r="A1937" s="15"/>
      <c r="B1937" s="15"/>
      <c r="C1937" s="15" t="s">
        <v>113</v>
      </c>
      <c r="D1937" s="16"/>
      <c r="E1937" s="16"/>
      <c r="F1937" s="16">
        <v>0</v>
      </c>
      <c r="G1937" s="16">
        <v>0</v>
      </c>
      <c r="H1937" s="16"/>
      <c r="I1937" s="4" t="s">
        <v>23</v>
      </c>
      <c r="J1937" s="14"/>
      <c r="K1937" s="44" t="s">
        <v>475</v>
      </c>
      <c r="L1937" s="16">
        <v>600</v>
      </c>
      <c r="M1937" s="16" t="s">
        <v>23</v>
      </c>
      <c r="N1937" s="16">
        <v>0</v>
      </c>
      <c r="O1937" s="16"/>
      <c r="P1937" s="18" t="s">
        <v>23</v>
      </c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188992.67</v>
      </c>
      <c r="AA1937" s="15" t="s">
        <v>23</v>
      </c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 t="s">
        <v>23</v>
      </c>
      <c r="AR1937" s="14"/>
      <c r="AS1937" s="18">
        <v>0</v>
      </c>
      <c r="AT1937" s="16"/>
      <c r="AU1937" s="18">
        <f t="shared" si="647"/>
        <v>0</v>
      </c>
      <c r="AV1937" s="15" t="s">
        <v>23</v>
      </c>
      <c r="AX1937" s="14"/>
      <c r="AY1937" s="18">
        <v>0</v>
      </c>
      <c r="AZ1937" s="16"/>
      <c r="BA1937" s="18">
        <f t="shared" si="648"/>
        <v>0</v>
      </c>
      <c r="BB1937" s="15" t="s">
        <v>23</v>
      </c>
      <c r="BD1937" s="14"/>
      <c r="BE1937" s="18">
        <v>0</v>
      </c>
      <c r="BF1937" s="16"/>
      <c r="BG1937" s="18">
        <f t="shared" si="649"/>
        <v>0</v>
      </c>
      <c r="BH1937" s="15" t="s">
        <v>23</v>
      </c>
      <c r="BJ1937" s="86"/>
      <c r="BK1937" s="86"/>
      <c r="BL1937" s="24"/>
      <c r="BM1937" s="24"/>
      <c r="BN1937" s="24"/>
      <c r="BO1937" s="24"/>
      <c r="BP1937" s="24"/>
      <c r="BQ1937" s="126"/>
    </row>
    <row r="1938" spans="1:69" ht="16.8" customHeight="1" x14ac:dyDescent="0.35">
      <c r="A1938" s="15" t="s">
        <v>23</v>
      </c>
      <c r="B1938" s="15"/>
      <c r="C1938" s="15" t="s">
        <v>490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476</v>
      </c>
      <c r="L1938" s="16">
        <v>0.5</v>
      </c>
      <c r="M1938" s="44" t="s">
        <v>23</v>
      </c>
      <c r="N1938" s="16">
        <v>0</v>
      </c>
      <c r="O1938" s="16"/>
      <c r="P1938" s="18" t="s">
        <v>23</v>
      </c>
      <c r="Q1938" s="14"/>
      <c r="R1938" s="18">
        <v>0</v>
      </c>
      <c r="S1938" s="16">
        <v>0</v>
      </c>
      <c r="T1938" s="18">
        <f t="shared" si="644"/>
        <v>83120.239999999991</v>
      </c>
      <c r="U1938" s="15" t="s">
        <v>23</v>
      </c>
      <c r="W1938" s="14"/>
      <c r="X1938" s="18">
        <f>F1938</f>
        <v>1222.5</v>
      </c>
      <c r="Y1938" s="16">
        <v>0</v>
      </c>
      <c r="Z1938" s="18">
        <f t="shared" si="645"/>
        <v>190215.17</v>
      </c>
      <c r="AA1938" s="15" t="str">
        <f>C1938</f>
        <v xml:space="preserve">VERS. AGOS  9/2  </v>
      </c>
      <c r="AB1938" s="24"/>
      <c r="AC1938" s="15" t="s">
        <v>23</v>
      </c>
      <c r="AD1938" s="25"/>
      <c r="AE1938" s="62" t="s">
        <v>23</v>
      </c>
      <c r="AF1938" s="63" t="s">
        <v>23</v>
      </c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 t="s">
        <v>23</v>
      </c>
      <c r="AR1938" s="14"/>
      <c r="AS1938" s="18">
        <v>0</v>
      </c>
      <c r="AT1938" s="16"/>
      <c r="AU1938" s="18">
        <f t="shared" si="647"/>
        <v>0</v>
      </c>
      <c r="AV1938" s="15" t="s">
        <v>23</v>
      </c>
      <c r="AX1938" s="14"/>
      <c r="AY1938" s="18">
        <v>0</v>
      </c>
      <c r="AZ1938" s="16"/>
      <c r="BA1938" s="18">
        <f t="shared" si="648"/>
        <v>0</v>
      </c>
      <c r="BB1938" s="15" t="s">
        <v>23</v>
      </c>
      <c r="BD1938" s="14"/>
      <c r="BE1938" s="18">
        <v>0</v>
      </c>
      <c r="BF1938" s="16"/>
      <c r="BG1938" s="18">
        <f t="shared" si="649"/>
        <v>0</v>
      </c>
      <c r="BH1938" s="15" t="s">
        <v>23</v>
      </c>
      <c r="BJ1938" s="86"/>
      <c r="BK1938" s="86"/>
      <c r="BL1938" s="24"/>
      <c r="BM1938" s="24"/>
      <c r="BN1938" s="24"/>
      <c r="BO1938" s="24"/>
      <c r="BP1938" s="24"/>
      <c r="BQ1938" s="126"/>
    </row>
    <row r="1939" spans="1:69" ht="16.8" customHeight="1" x14ac:dyDescent="0.35">
      <c r="A1939" s="15"/>
      <c r="B1939" s="15" t="s">
        <v>23</v>
      </c>
      <c r="C1939" s="15" t="s">
        <v>491</v>
      </c>
      <c r="D1939" s="16"/>
      <c r="E1939" s="16"/>
      <c r="F1939" s="16">
        <v>638.5</v>
      </c>
      <c r="G1939" s="16"/>
      <c r="H1939" s="16">
        <v>0</v>
      </c>
      <c r="I1939" s="4"/>
      <c r="J1939" s="14" t="s">
        <v>23</v>
      </c>
      <c r="K1939" s="44" t="s">
        <v>447</v>
      </c>
      <c r="L1939" s="16">
        <v>364.5</v>
      </c>
      <c r="M1939" s="16" t="s">
        <v>23</v>
      </c>
      <c r="N1939" s="16">
        <v>0</v>
      </c>
      <c r="O1939" s="16"/>
      <c r="P1939" s="18" t="s">
        <v>23</v>
      </c>
      <c r="Q1939" s="14"/>
      <c r="R1939" s="18">
        <v>0</v>
      </c>
      <c r="S1939" s="16">
        <v>0</v>
      </c>
      <c r="T1939" s="18">
        <f t="shared" si="644"/>
        <v>83120.239999999991</v>
      </c>
      <c r="U1939" s="15" t="s">
        <v>23</v>
      </c>
      <c r="W1939" s="14"/>
      <c r="X1939" s="18">
        <f>F1939</f>
        <v>638.5</v>
      </c>
      <c r="Y1939" s="16"/>
      <c r="Z1939" s="18">
        <f t="shared" si="645"/>
        <v>190853.67</v>
      </c>
      <c r="AA1939" s="15" t="s">
        <v>23</v>
      </c>
      <c r="AB1939" s="24"/>
      <c r="AC1939" s="15" t="s">
        <v>23</v>
      </c>
      <c r="AD1939" s="25"/>
      <c r="AE1939" s="62" t="s">
        <v>23</v>
      </c>
      <c r="AF1939" s="63" t="s">
        <v>23</v>
      </c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 t="s">
        <v>23</v>
      </c>
      <c r="AR1939" s="14"/>
      <c r="AS1939" s="18">
        <v>0</v>
      </c>
      <c r="AT1939" s="16"/>
      <c r="AU1939" s="18">
        <f t="shared" si="647"/>
        <v>0</v>
      </c>
      <c r="AV1939" s="15" t="s">
        <v>23</v>
      </c>
      <c r="AX1939" s="14"/>
      <c r="AY1939" s="18">
        <v>0</v>
      </c>
      <c r="AZ1939" s="16"/>
      <c r="BA1939" s="18">
        <f t="shared" si="648"/>
        <v>0</v>
      </c>
      <c r="BB1939" s="15" t="s">
        <v>23</v>
      </c>
      <c r="BD1939" s="14"/>
      <c r="BE1939" s="18">
        <v>0</v>
      </c>
      <c r="BF1939" s="16"/>
      <c r="BG1939" s="18">
        <f t="shared" si="649"/>
        <v>0</v>
      </c>
      <c r="BH1939" s="15" t="s">
        <v>23</v>
      </c>
      <c r="BJ1939" s="86"/>
      <c r="BK1939" s="86"/>
      <c r="BL1939" s="24"/>
      <c r="BM1939" s="24"/>
      <c r="BN1939" s="24"/>
      <c r="BO1939" s="24"/>
      <c r="BP1939" s="24"/>
      <c r="BQ1939" s="126"/>
    </row>
    <row r="1940" spans="1:69" ht="16.8" customHeight="1" x14ac:dyDescent="0.35">
      <c r="A1940" s="15" t="s">
        <v>23</v>
      </c>
      <c r="B1940" s="15"/>
      <c r="C1940" s="15" t="s">
        <v>115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477</v>
      </c>
      <c r="L1940" s="16">
        <v>0.01</v>
      </c>
      <c r="M1940" s="44" t="s">
        <v>23</v>
      </c>
      <c r="N1940" s="16">
        <v>0</v>
      </c>
      <c r="O1940" s="16"/>
      <c r="P1940" s="18" t="s">
        <v>23</v>
      </c>
      <c r="Q1940" s="14"/>
      <c r="R1940" s="18">
        <v>0</v>
      </c>
      <c r="S1940" s="16">
        <v>0</v>
      </c>
      <c r="T1940" s="18">
        <f t="shared" si="644"/>
        <v>83120.239999999991</v>
      </c>
      <c r="U1940" s="15" t="s">
        <v>23</v>
      </c>
      <c r="W1940" s="14"/>
      <c r="X1940" s="18">
        <f>F1940</f>
        <v>0</v>
      </c>
      <c r="Y1940" s="16"/>
      <c r="Z1940" s="18">
        <f t="shared" si="645"/>
        <v>190853.67</v>
      </c>
      <c r="AA1940" s="15" t="s">
        <v>23</v>
      </c>
      <c r="AB1940" s="24"/>
      <c r="AC1940" s="15" t="s">
        <v>23</v>
      </c>
      <c r="AD1940" s="25"/>
      <c r="AE1940" s="62" t="s">
        <v>23</v>
      </c>
      <c r="AF1940" s="63" t="s">
        <v>23</v>
      </c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 t="s">
        <v>23</v>
      </c>
      <c r="AR1940" s="14"/>
      <c r="AS1940" s="18">
        <v>0</v>
      </c>
      <c r="AT1940" s="16"/>
      <c r="AU1940" s="18">
        <f t="shared" si="647"/>
        <v>0</v>
      </c>
      <c r="AV1940" s="15" t="s">
        <v>23</v>
      </c>
      <c r="AX1940" s="14"/>
      <c r="AY1940" s="18">
        <v>0</v>
      </c>
      <c r="AZ1940" s="16"/>
      <c r="BA1940" s="18">
        <f t="shared" si="648"/>
        <v>0</v>
      </c>
      <c r="BB1940" s="15" t="s">
        <v>23</v>
      </c>
      <c r="BD1940" s="14"/>
      <c r="BE1940" s="18">
        <v>0</v>
      </c>
      <c r="BF1940" s="16"/>
      <c r="BG1940" s="18">
        <f t="shared" si="649"/>
        <v>0</v>
      </c>
      <c r="BH1940" s="15" t="s">
        <v>23</v>
      </c>
      <c r="BJ1940" s="86"/>
      <c r="BK1940" s="86"/>
      <c r="BL1940" s="24"/>
      <c r="BM1940" s="24"/>
      <c r="BN1940" s="24"/>
      <c r="BO1940" s="24"/>
      <c r="BP1940" s="24"/>
      <c r="BQ1940" s="126"/>
    </row>
    <row r="1941" spans="1:69" ht="16.8" customHeight="1" x14ac:dyDescent="0.35">
      <c r="A1941" s="15"/>
      <c r="B1941" s="15"/>
      <c r="C1941" s="15" t="s">
        <v>115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69</v>
      </c>
      <c r="L1941" s="51">
        <f>AI1950</f>
        <v>0</v>
      </c>
      <c r="M1941" s="16" t="s">
        <v>23</v>
      </c>
      <c r="N1941" s="16">
        <v>0</v>
      </c>
      <c r="O1941" s="16"/>
      <c r="P1941" s="18" t="s">
        <v>23</v>
      </c>
      <c r="Q1941" s="14"/>
      <c r="R1941" s="18">
        <v>0</v>
      </c>
      <c r="S1941" s="16">
        <v>0</v>
      </c>
      <c r="T1941" s="18">
        <f t="shared" si="644"/>
        <v>83120.239999999991</v>
      </c>
      <c r="U1941" s="15" t="s">
        <v>23</v>
      </c>
      <c r="W1941" s="14"/>
      <c r="X1941" s="18">
        <f>F1941</f>
        <v>0</v>
      </c>
      <c r="Y1941" s="16">
        <v>0</v>
      </c>
      <c r="Z1941" s="18">
        <f t="shared" si="645"/>
        <v>190853.67</v>
      </c>
      <c r="AA1941" s="15" t="str">
        <f>C1941</f>
        <v>VERSAMENTO</v>
      </c>
      <c r="AB1941" s="24"/>
      <c r="AC1941" s="15" t="s">
        <v>23</v>
      </c>
      <c r="AD1941" s="25"/>
      <c r="AE1941" s="62" t="s">
        <v>23</v>
      </c>
      <c r="AF1941" s="63" t="s">
        <v>23</v>
      </c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 t="s">
        <v>23</v>
      </c>
      <c r="AR1941" s="14"/>
      <c r="AS1941" s="18">
        <v>0</v>
      </c>
      <c r="AT1941" s="16"/>
      <c r="AU1941" s="18">
        <f t="shared" si="647"/>
        <v>0</v>
      </c>
      <c r="AV1941" s="15" t="s">
        <v>23</v>
      </c>
      <c r="AX1941" s="14"/>
      <c r="AY1941" s="18">
        <v>0</v>
      </c>
      <c r="AZ1941" s="16"/>
      <c r="BA1941" s="18">
        <f t="shared" si="648"/>
        <v>0</v>
      </c>
      <c r="BB1941" s="15" t="s">
        <v>23</v>
      </c>
      <c r="BD1941" s="14"/>
      <c r="BE1941" s="18">
        <v>0</v>
      </c>
      <c r="BF1941" s="16"/>
      <c r="BG1941" s="18">
        <f t="shared" si="649"/>
        <v>0</v>
      </c>
      <c r="BH1941" s="15" t="s">
        <v>23</v>
      </c>
      <c r="BJ1941" s="86"/>
      <c r="BK1941" s="86"/>
      <c r="BL1941" s="24"/>
      <c r="BM1941" s="24"/>
      <c r="BN1941" s="24"/>
      <c r="BO1941" s="24"/>
      <c r="BP1941" s="24"/>
      <c r="BQ1941" s="126"/>
    </row>
    <row r="1942" spans="1:69" ht="16.8" customHeight="1" x14ac:dyDescent="0.35">
      <c r="A1942" s="15"/>
      <c r="B1942" s="15"/>
      <c r="C1942" s="68" t="s">
        <v>115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119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 t="s">
        <v>23</v>
      </c>
      <c r="W1942" s="14"/>
      <c r="X1942" s="18">
        <v>0</v>
      </c>
      <c r="Y1942" s="16"/>
      <c r="Z1942" s="18">
        <f t="shared" si="645"/>
        <v>190853.67</v>
      </c>
      <c r="AA1942" s="15" t="str">
        <f>C1942</f>
        <v>VERSAMENTO</v>
      </c>
      <c r="AB1942" s="24"/>
      <c r="AC1942" s="15" t="s">
        <v>23</v>
      </c>
      <c r="AD1942" s="25"/>
      <c r="AE1942" s="62" t="s">
        <v>23</v>
      </c>
      <c r="AF1942" s="63" t="s">
        <v>23</v>
      </c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 t="s">
        <v>23</v>
      </c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 t="s">
        <v>23</v>
      </c>
      <c r="BD1942" s="14"/>
      <c r="BE1942" s="18">
        <v>0</v>
      </c>
      <c r="BF1942" s="16"/>
      <c r="BG1942" s="18">
        <f t="shared" si="649"/>
        <v>0</v>
      </c>
      <c r="BH1942" s="15" t="s">
        <v>23</v>
      </c>
      <c r="BJ1942" s="86"/>
      <c r="BK1942" s="86"/>
      <c r="BL1942" s="24"/>
      <c r="BM1942" s="24"/>
      <c r="BN1942" s="24"/>
      <c r="BO1942" s="24"/>
      <c r="BP1942" s="24"/>
      <c r="BQ1942" s="126"/>
    </row>
    <row r="1943" spans="1:69" ht="16.8" customHeight="1" x14ac:dyDescent="0.35">
      <c r="A1943" s="15"/>
      <c r="B1943" s="15"/>
      <c r="C1943" s="15" t="s">
        <v>178</v>
      </c>
      <c r="D1943" s="16"/>
      <c r="E1943" s="16"/>
      <c r="F1943" s="16">
        <f>'BONIFICI GENERALI '!B1558</f>
        <v>2139.5</v>
      </c>
      <c r="G1943" s="85">
        <f>F1933</f>
        <v>13863.53</v>
      </c>
      <c r="H1943" s="16"/>
      <c r="I1943" s="4"/>
      <c r="J1943" s="14"/>
      <c r="K1943" s="17" t="s">
        <v>94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 t="s">
        <v>23</v>
      </c>
      <c r="W1943" s="14"/>
      <c r="X1943" s="18">
        <f>F1943</f>
        <v>2139.5</v>
      </c>
      <c r="Y1943" s="16">
        <f>G1943</f>
        <v>13863.53</v>
      </c>
      <c r="Z1943" s="18">
        <f t="shared" si="645"/>
        <v>179129.64</v>
      </c>
      <c r="AA1943" s="15" t="str">
        <f>C1943</f>
        <v>BONIFICI</v>
      </c>
      <c r="AB1943" s="24"/>
      <c r="AC1943" s="15" t="s">
        <v>23</v>
      </c>
      <c r="AD1943" s="25"/>
      <c r="AE1943" s="62" t="s">
        <v>23</v>
      </c>
      <c r="AF1943" s="63" t="s">
        <v>23</v>
      </c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 t="s">
        <v>23</v>
      </c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 t="s">
        <v>23</v>
      </c>
      <c r="BD1943" s="14"/>
      <c r="BE1943" s="18">
        <v>0</v>
      </c>
      <c r="BF1943" s="16"/>
      <c r="BG1943" s="18">
        <f t="shared" si="649"/>
        <v>0</v>
      </c>
      <c r="BH1943" s="15" t="s">
        <v>23</v>
      </c>
      <c r="BJ1943" s="86"/>
      <c r="BK1943" s="86"/>
      <c r="BL1943" s="24"/>
      <c r="BM1943" s="24"/>
      <c r="BN1943" s="24"/>
      <c r="BO1943" s="24"/>
      <c r="BP1943" s="24"/>
      <c r="BQ1943" s="126"/>
    </row>
    <row r="1944" spans="1:69" ht="16.8" customHeight="1" x14ac:dyDescent="0.35">
      <c r="A1944" s="15"/>
      <c r="B1944" s="15"/>
      <c r="C1944" s="47" t="s">
        <v>120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 t="s">
        <v>23</v>
      </c>
      <c r="N1944" s="3" t="s">
        <v>23</v>
      </c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176327.21000000002</v>
      </c>
      <c r="AA1944" s="15" t="str">
        <f>C1944</f>
        <v>PREL .PROVVIGIONI MATURATE</v>
      </c>
      <c r="AB1944" s="24"/>
      <c r="AC1944" s="15" t="s">
        <v>166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 t="s">
        <v>23</v>
      </c>
      <c r="AR1944" s="14"/>
      <c r="AS1944" s="18"/>
      <c r="AT1944" s="25">
        <v>0</v>
      </c>
      <c r="AU1944" s="18">
        <f t="shared" si="647"/>
        <v>0</v>
      </c>
      <c r="AV1944" s="15" t="s">
        <v>23</v>
      </c>
      <c r="AX1944" s="14"/>
      <c r="AY1944" s="18"/>
      <c r="AZ1944" s="25">
        <v>0</v>
      </c>
      <c r="BA1944" s="18">
        <f t="shared" si="648"/>
        <v>0</v>
      </c>
      <c r="BB1944" s="15" t="s">
        <v>23</v>
      </c>
      <c r="BD1944" s="14"/>
      <c r="BE1944" s="18"/>
      <c r="BF1944" s="25">
        <v>0</v>
      </c>
      <c r="BG1944" s="18">
        <f t="shared" si="649"/>
        <v>0</v>
      </c>
      <c r="BH1944" s="15" t="s">
        <v>23</v>
      </c>
      <c r="BJ1944" s="86"/>
      <c r="BK1944" s="86"/>
      <c r="BL1944" s="24"/>
      <c r="BM1944" s="24"/>
      <c r="BN1944" s="24"/>
      <c r="BO1944" s="24"/>
      <c r="BP1944" s="24"/>
      <c r="BQ1944" s="126"/>
    </row>
    <row r="1945" spans="1:69" ht="16.8" customHeight="1" x14ac:dyDescent="0.35">
      <c r="A1945" s="15"/>
      <c r="B1945" s="15"/>
      <c r="C1945" s="15" t="s">
        <v>121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 t="s">
        <v>23</v>
      </c>
      <c r="N1945" s="16" t="s">
        <v>23</v>
      </c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176327.21000000002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6"/>
    </row>
    <row r="1946" spans="1:69" ht="16.8" customHeight="1" x14ac:dyDescent="0.35">
      <c r="A1946" s="15" t="s">
        <v>23</v>
      </c>
      <c r="B1946" s="15"/>
      <c r="C1946" s="15" t="s">
        <v>122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176327.21000000002</v>
      </c>
      <c r="AA1946" s="15" t="s">
        <v>23</v>
      </c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 t="s">
        <v>23</v>
      </c>
      <c r="AR1946" s="14"/>
      <c r="AS1946" s="18"/>
      <c r="AT1946" s="16">
        <v>0</v>
      </c>
      <c r="AU1946" s="18">
        <f t="shared" si="647"/>
        <v>0</v>
      </c>
      <c r="AV1946" s="15" t="s">
        <v>23</v>
      </c>
      <c r="AX1946" s="14"/>
      <c r="AY1946" s="18"/>
      <c r="AZ1946" s="16">
        <v>0</v>
      </c>
      <c r="BA1946" s="18">
        <f t="shared" si="648"/>
        <v>0</v>
      </c>
      <c r="BB1946" s="15" t="s">
        <v>23</v>
      </c>
      <c r="BD1946" s="14"/>
      <c r="BE1946" s="18"/>
      <c r="BF1946" s="16">
        <v>0</v>
      </c>
      <c r="BG1946" s="18">
        <f t="shared" si="649"/>
        <v>0</v>
      </c>
      <c r="BH1946" s="15" t="s">
        <v>23</v>
      </c>
      <c r="BJ1946" s="86"/>
      <c r="BK1946" s="86"/>
      <c r="BL1946" s="24"/>
      <c r="BM1946" s="24"/>
      <c r="BN1946" s="24"/>
      <c r="BO1946" s="24"/>
      <c r="BP1946" s="24"/>
      <c r="BQ1946" s="126"/>
    </row>
    <row r="1947" spans="1:69" ht="16.8" customHeight="1" x14ac:dyDescent="0.35">
      <c r="A1947" s="15"/>
      <c r="B1947" s="15"/>
      <c r="C1947" s="15" t="s">
        <v>23</v>
      </c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123</v>
      </c>
      <c r="L1947" s="3">
        <f>SUM(L1927:L1941)+N1926+L1943+L1944</f>
        <v>142862.61000000002</v>
      </c>
      <c r="M1947" s="3">
        <f>SUM(O1896:O1915)+N1925</f>
        <v>89098.98000000001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 t="s">
        <v>23</v>
      </c>
      <c r="W1947" s="14"/>
      <c r="X1947" s="18">
        <v>0</v>
      </c>
      <c r="Y1947" s="16">
        <v>0</v>
      </c>
      <c r="Z1947" s="18">
        <f t="shared" si="645"/>
        <v>176327.21000000002</v>
      </c>
      <c r="AA1947" s="15" t="s">
        <v>23</v>
      </c>
      <c r="AB1947" s="24"/>
      <c r="AC1947" s="15" t="str">
        <f>C1947</f>
        <v/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119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 t="s">
        <v>23</v>
      </c>
      <c r="AR1947" s="14"/>
      <c r="AS1947" s="18"/>
      <c r="AT1947" s="16">
        <v>0</v>
      </c>
      <c r="AU1947" s="18">
        <f t="shared" si="647"/>
        <v>0</v>
      </c>
      <c r="AV1947" s="16" t="s">
        <v>23</v>
      </c>
      <c r="AX1947" s="14"/>
      <c r="AY1947" s="18"/>
      <c r="AZ1947" s="16">
        <v>0</v>
      </c>
      <c r="BA1947" s="18">
        <f t="shared" si="648"/>
        <v>0</v>
      </c>
      <c r="BB1947" s="15" t="s">
        <v>23</v>
      </c>
      <c r="BD1947" s="14"/>
      <c r="BE1947" s="18"/>
      <c r="BF1947" s="16">
        <v>0</v>
      </c>
      <c r="BG1947" s="18">
        <f t="shared" si="649"/>
        <v>0</v>
      </c>
      <c r="BH1947" s="15" t="s">
        <v>23</v>
      </c>
      <c r="BJ1947" s="86"/>
      <c r="BK1947" s="86"/>
      <c r="BL1947" s="24"/>
      <c r="BM1947" s="24"/>
      <c r="BN1947" s="24"/>
      <c r="BO1947" s="24"/>
      <c r="BP1947" s="24"/>
      <c r="BQ1947" s="126"/>
    </row>
    <row r="1948" spans="1:69" ht="16.8" customHeight="1" x14ac:dyDescent="0.35">
      <c r="A1948" s="15"/>
      <c r="B1948" s="15"/>
      <c r="C1948" s="64" t="s">
        <v>150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 t="s">
        <v>23</v>
      </c>
      <c r="K1948" s="6" t="s">
        <v>124</v>
      </c>
      <c r="L1948" s="3">
        <f>L1947-M1947</f>
        <v>53763.630000000005</v>
      </c>
      <c r="M1948" s="16"/>
      <c r="N1948" s="16"/>
      <c r="O1948" s="16" t="s">
        <v>23</v>
      </c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66529.270000000019</v>
      </c>
      <c r="AA1948" s="15" t="str">
        <f>C1948</f>
        <v>BONIFICO CATTOLICA</v>
      </c>
      <c r="AB1948" s="24"/>
      <c r="AC1948" s="71" t="s">
        <v>199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125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 t="s">
        <v>23</v>
      </c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6"/>
    </row>
    <row r="1949" spans="1:69" ht="16.8" customHeight="1" x14ac:dyDescent="0.35">
      <c r="A1949" s="15"/>
      <c r="B1949" s="15"/>
      <c r="C1949" s="64" t="s">
        <v>152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36</v>
      </c>
      <c r="L1949" s="55">
        <f>D1950+E1950+A1950+B1950+B1897</f>
        <v>53763.630000000012</v>
      </c>
      <c r="M1949" s="16"/>
      <c r="N1949" s="16"/>
      <c r="O1949" s="56" t="s">
        <v>23</v>
      </c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5617.5300000000207</v>
      </c>
      <c r="AA1949" s="15" t="str">
        <f>C1949</f>
        <v>BONIFICO GENERALI</v>
      </c>
      <c r="AB1949" s="24"/>
      <c r="AC1949" s="71" t="s">
        <v>170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6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127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128</v>
      </c>
      <c r="L1950" s="3">
        <f>L1948-L1949</f>
        <v>0</v>
      </c>
      <c r="M1950" s="27" t="s">
        <v>171</v>
      </c>
      <c r="N1950" s="27">
        <f>O1950-L1949</f>
        <v>-42991.869999999988</v>
      </c>
      <c r="O1950" s="44">
        <f>Z1950+AU1950+N1926+SUM(L1929:L1940)+SUM(N1930:N1940)+L1944-D1896-D1899-D1895+E1897</f>
        <v>10771.760000000024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5617.5300000000207</v>
      </c>
      <c r="AA1950" s="57"/>
      <c r="AB1950" s="60"/>
      <c r="AC1950" s="60" t="s">
        <v>129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172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200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/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4" t="s">
        <v>25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V1953" s="7" t="s">
        <v>23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130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173</v>
      </c>
      <c r="BK1953" s="21" t="s">
        <v>0</v>
      </c>
      <c r="BL1953" s="8" t="s">
        <v>35</v>
      </c>
      <c r="BM1953" s="8" t="s">
        <v>0</v>
      </c>
      <c r="BN1953" s="8" t="s">
        <v>41</v>
      </c>
      <c r="BO1953" s="8" t="s">
        <v>174</v>
      </c>
      <c r="BP1953" s="8" t="s">
        <v>0</v>
      </c>
      <c r="BQ1953" s="9" t="s">
        <v>175</v>
      </c>
    </row>
    <row r="1954" spans="1:69" ht="16.8" customHeight="1" x14ac:dyDescent="0.35">
      <c r="A1954" s="14">
        <v>45335</v>
      </c>
      <c r="B1954" s="15" t="s">
        <v>176</v>
      </c>
      <c r="C1954" s="15" t="s">
        <v>177</v>
      </c>
      <c r="D1954" s="16">
        <v>0</v>
      </c>
      <c r="E1954" s="16">
        <v>0</v>
      </c>
      <c r="F1954" s="16"/>
      <c r="G1954" s="16"/>
      <c r="H1954" s="105"/>
      <c r="I1954" s="4"/>
      <c r="J1954" s="14">
        <f>A1954</f>
        <v>45335</v>
      </c>
      <c r="K1954" s="17" t="s">
        <v>25</v>
      </c>
      <c r="L1954" s="16">
        <f>D1957+D1960+D1958+D1961</f>
        <v>3337.06</v>
      </c>
      <c r="M1954" s="16"/>
      <c r="N1954" s="82">
        <f>L1954+L1955-M1955</f>
        <v>3337.06</v>
      </c>
      <c r="O1954" s="80" t="e">
        <f>D1957+D1960+D1958-E1958-E1957+O1893</f>
        <v>#VALUE!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5617.5300000000207</v>
      </c>
      <c r="AA1954" s="15"/>
      <c r="AB1954" s="19">
        <f>A1954</f>
        <v>45335</v>
      </c>
      <c r="AC1954" s="12" t="s">
        <v>26</v>
      </c>
      <c r="AD1954" s="11">
        <f>N1954</f>
        <v>3337.06</v>
      </c>
      <c r="AE1954" s="11"/>
      <c r="AF1954" s="20"/>
      <c r="AG1954" s="20"/>
      <c r="AH1954" s="21" t="s">
        <v>27</v>
      </c>
      <c r="AI1954" s="22" t="s">
        <v>28</v>
      </c>
      <c r="AJ1954" s="23" t="s">
        <v>29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178</v>
      </c>
      <c r="BM1954" s="88">
        <f>BK1954</f>
        <v>45335</v>
      </c>
      <c r="BN1954" s="24" t="s">
        <v>178</v>
      </c>
      <c r="BO1954" s="24"/>
      <c r="BP1954" s="88">
        <f>BK1954</f>
        <v>45335</v>
      </c>
      <c r="BQ1954" s="126"/>
    </row>
    <row r="1955" spans="1:69" ht="16.8" customHeight="1" x14ac:dyDescent="0.35">
      <c r="A1955" s="15"/>
      <c r="B1955" s="15"/>
      <c r="C1955" s="15" t="s">
        <v>179</v>
      </c>
      <c r="D1955" s="16">
        <v>0</v>
      </c>
      <c r="E1955" s="16"/>
      <c r="F1955" s="16"/>
      <c r="G1955" s="16"/>
      <c r="H1955" s="105" t="s">
        <v>35</v>
      </c>
      <c r="I1955" s="4"/>
      <c r="J1955" s="14"/>
      <c r="K1955" s="17" t="s">
        <v>31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5617.5300000000207</v>
      </c>
      <c r="AA1955" s="15"/>
      <c r="AB1955" s="24"/>
      <c r="AC1955" s="24" t="s">
        <v>32</v>
      </c>
      <c r="AD1955" s="25"/>
      <c r="AE1955" s="25"/>
      <c r="AF1955" s="25"/>
      <c r="AG1955" s="25"/>
      <c r="AH1955" s="12" t="s">
        <v>33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 t="s">
        <v>23</v>
      </c>
      <c r="BL1955" s="24">
        <v>0</v>
      </c>
      <c r="BM1955" s="91" t="s">
        <v>23</v>
      </c>
      <c r="BN1955" s="24">
        <v>0</v>
      </c>
      <c r="BO1955" s="24">
        <v>0</v>
      </c>
      <c r="BP1955" s="91" t="s">
        <v>23</v>
      </c>
      <c r="BQ1955" s="126"/>
    </row>
    <row r="1956" spans="1:69" ht="16.8" customHeight="1" x14ac:dyDescent="0.35">
      <c r="A1956" s="15"/>
      <c r="B1956" s="15"/>
      <c r="C1956" s="15" t="s">
        <v>180</v>
      </c>
      <c r="D1956" s="16">
        <v>19569.2</v>
      </c>
      <c r="E1956" s="16">
        <v>1586.5</v>
      </c>
      <c r="F1956" s="16" t="s">
        <v>23</v>
      </c>
      <c r="G1956" s="16"/>
      <c r="H1956" s="105">
        <f>D1957+H1895</f>
        <v>0</v>
      </c>
      <c r="I1956" s="4"/>
      <c r="J1956" s="14"/>
      <c r="K1956" s="17" t="s">
        <v>36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5617.5300000000207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 t="s">
        <v>23</v>
      </c>
      <c r="BL1956" s="24">
        <v>0</v>
      </c>
      <c r="BM1956" s="91" t="s">
        <v>23</v>
      </c>
      <c r="BN1956" s="24">
        <v>0</v>
      </c>
      <c r="BO1956" s="24">
        <v>0</v>
      </c>
      <c r="BP1956" s="91" t="s">
        <v>23</v>
      </c>
      <c r="BQ1956" s="126"/>
    </row>
    <row r="1957" spans="1:69" ht="16.8" customHeight="1" x14ac:dyDescent="0.35">
      <c r="A1957" s="15"/>
      <c r="B1957" s="15">
        <v>0</v>
      </c>
      <c r="C1957" s="15" t="s">
        <v>181</v>
      </c>
      <c r="D1957" s="16">
        <v>0</v>
      </c>
      <c r="E1957" s="16"/>
      <c r="F1957" s="16"/>
      <c r="G1957" s="16"/>
      <c r="H1957" s="105" t="s">
        <v>41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5617.5300000000207</v>
      </c>
      <c r="AA1957" s="15"/>
      <c r="AB1957" s="24"/>
      <c r="AC1957" s="24"/>
      <c r="AD1957" s="25"/>
      <c r="AE1957" s="25"/>
      <c r="AF1957" s="25"/>
      <c r="AG1957" s="25"/>
      <c r="AH1957" s="17" t="s">
        <v>23</v>
      </c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 t="s">
        <v>23</v>
      </c>
      <c r="BL1957" s="24">
        <v>0</v>
      </c>
      <c r="BM1957" s="91" t="s">
        <v>23</v>
      </c>
      <c r="BN1957" s="24">
        <v>0</v>
      </c>
      <c r="BO1957" s="24">
        <v>0</v>
      </c>
      <c r="BP1957" s="91" t="s">
        <v>23</v>
      </c>
      <c r="BQ1957" s="126"/>
    </row>
    <row r="1958" spans="1:69" ht="16.8" customHeight="1" x14ac:dyDescent="0.35">
      <c r="A1958" s="15"/>
      <c r="B1958" s="16">
        <f>B1957+B1897</f>
        <v>1464.17</v>
      </c>
      <c r="C1958" s="15" t="s">
        <v>182</v>
      </c>
      <c r="D1958" s="16">
        <v>3337.06</v>
      </c>
      <c r="E1958" s="16">
        <v>0</v>
      </c>
      <c r="F1958" s="16"/>
      <c r="G1958" s="16"/>
      <c r="H1958" s="105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5617.5300000000207</v>
      </c>
      <c r="AA1958" s="15"/>
      <c r="AB1958" s="24"/>
      <c r="AC1958" s="17" t="s">
        <v>23</v>
      </c>
      <c r="AD1958" s="25"/>
      <c r="AE1958" s="25" t="s">
        <v>23</v>
      </c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 t="s">
        <v>23</v>
      </c>
      <c r="BL1958" s="24">
        <v>0</v>
      </c>
      <c r="BM1958" s="91" t="s">
        <v>23</v>
      </c>
      <c r="BN1958" s="24">
        <v>0</v>
      </c>
      <c r="BO1958" s="24"/>
      <c r="BP1958" s="24"/>
      <c r="BQ1958" s="126"/>
    </row>
    <row r="1959" spans="1:69" ht="16.8" customHeight="1" x14ac:dyDescent="0.35">
      <c r="A1959" s="15"/>
      <c r="B1959" s="15"/>
      <c r="C1959" s="15" t="s">
        <v>183</v>
      </c>
      <c r="D1959" s="16">
        <v>0</v>
      </c>
      <c r="E1959" s="16">
        <v>0</v>
      </c>
      <c r="F1959" s="16"/>
      <c r="G1959" s="16"/>
      <c r="H1959" s="105" t="s">
        <v>45</v>
      </c>
      <c r="I1959" s="77" t="s">
        <v>184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5617.5300000000207</v>
      </c>
      <c r="AA1959" s="15"/>
      <c r="AB1959" s="24"/>
      <c r="AC1959" s="17" t="s">
        <v>23</v>
      </c>
      <c r="AD1959" s="25"/>
      <c r="AE1959" s="25" t="s">
        <v>23</v>
      </c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 t="s">
        <v>23</v>
      </c>
      <c r="BL1959" s="24">
        <v>0</v>
      </c>
      <c r="BM1959" s="91" t="s">
        <v>23</v>
      </c>
      <c r="BN1959" s="24">
        <v>0</v>
      </c>
      <c r="BO1959" s="24"/>
      <c r="BP1959" s="24"/>
      <c r="BQ1959" s="126"/>
    </row>
    <row r="1960" spans="1:69" ht="16.8" customHeight="1" x14ac:dyDescent="0.35">
      <c r="A1960" s="15"/>
      <c r="B1960" s="15" t="s">
        <v>43</v>
      </c>
      <c r="C1960" s="15" t="s">
        <v>185</v>
      </c>
      <c r="D1960" s="16">
        <v>0</v>
      </c>
      <c r="E1960" s="16"/>
      <c r="F1960" s="16"/>
      <c r="G1960" s="16"/>
      <c r="H1960" s="105">
        <f>D1960+H1899</f>
        <v>0</v>
      </c>
      <c r="I1960" s="78">
        <f>D1957+D1958-E1958+D1960</f>
        <v>3337.06</v>
      </c>
      <c r="J1960" s="14"/>
      <c r="K1960" s="15" t="s">
        <v>46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5617.5300000000207</v>
      </c>
      <c r="AA1960" s="15"/>
      <c r="AB1960" s="24"/>
      <c r="AC1960" s="17" t="s">
        <v>23</v>
      </c>
      <c r="AD1960" s="25"/>
      <c r="AE1960" s="25" t="s">
        <v>23</v>
      </c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 t="s">
        <v>23</v>
      </c>
      <c r="BL1960" s="24">
        <v>0</v>
      </c>
      <c r="BM1960" s="91" t="s">
        <v>23</v>
      </c>
      <c r="BN1960" s="24">
        <v>0</v>
      </c>
      <c r="BO1960" s="24"/>
      <c r="BP1960" s="24"/>
      <c r="BQ1960" s="126"/>
    </row>
    <row r="1961" spans="1:69" ht="16.8" customHeight="1" x14ac:dyDescent="0.35">
      <c r="A1961" s="15"/>
      <c r="B1961" s="15"/>
      <c r="C1961" s="15" t="s">
        <v>186</v>
      </c>
      <c r="D1961" s="16">
        <v>0</v>
      </c>
      <c r="E1961" s="16"/>
      <c r="F1961" s="16"/>
      <c r="G1961" s="16">
        <v>0</v>
      </c>
      <c r="H1961" s="105" t="s">
        <v>50</v>
      </c>
      <c r="I1961" s="4"/>
      <c r="J1961" s="14"/>
      <c r="K1961" s="15" t="s">
        <v>48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5617.5300000000207</v>
      </c>
      <c r="AA1961" s="15" t="s">
        <v>23</v>
      </c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 t="s">
        <v>23</v>
      </c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 t="s">
        <v>23</v>
      </c>
      <c r="AR1961" s="14"/>
      <c r="AS1961" s="18"/>
      <c r="AT1961" s="16">
        <v>0</v>
      </c>
      <c r="AU1961" s="18">
        <f t="shared" si="653"/>
        <v>0</v>
      </c>
      <c r="AV1961" s="15" t="s">
        <v>23</v>
      </c>
      <c r="AX1961" s="14"/>
      <c r="AY1961" s="18"/>
      <c r="AZ1961" s="16">
        <v>0</v>
      </c>
      <c r="BA1961" s="18">
        <f t="shared" si="654"/>
        <v>0</v>
      </c>
      <c r="BB1961" s="15" t="s">
        <v>23</v>
      </c>
      <c r="BD1961" s="14"/>
      <c r="BE1961" s="18"/>
      <c r="BF1961" s="16">
        <v>0</v>
      </c>
      <c r="BG1961" s="18">
        <f t="shared" si="655"/>
        <v>0</v>
      </c>
      <c r="BH1961" s="15" t="s">
        <v>23</v>
      </c>
      <c r="BJ1961" s="86">
        <v>0</v>
      </c>
      <c r="BK1961" s="90" t="s">
        <v>23</v>
      </c>
      <c r="BL1961" s="24">
        <v>0</v>
      </c>
      <c r="BM1961" s="91" t="s">
        <v>23</v>
      </c>
      <c r="BN1961" s="24">
        <v>0</v>
      </c>
      <c r="BO1961" s="24"/>
      <c r="BP1961" s="24"/>
      <c r="BQ1961" s="126"/>
    </row>
    <row r="1962" spans="1:69" ht="16.8" customHeight="1" x14ac:dyDescent="0.35">
      <c r="A1962" s="15"/>
      <c r="B1962" s="15"/>
      <c r="C1962" s="15" t="s">
        <v>187</v>
      </c>
      <c r="D1962" s="16"/>
      <c r="E1962" s="16"/>
      <c r="F1962" s="16"/>
      <c r="G1962" s="16">
        <v>0</v>
      </c>
      <c r="H1962" s="105">
        <f>D1961+H1901</f>
        <v>1801.9499999999998</v>
      </c>
      <c r="I1962" s="4"/>
      <c r="J1962" s="14"/>
      <c r="K1962" s="15" t="s">
        <v>51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5617.5300000000207</v>
      </c>
      <c r="AA1962" s="15" t="s">
        <v>23</v>
      </c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 t="s">
        <v>23</v>
      </c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 t="s">
        <v>23</v>
      </c>
      <c r="AR1962" s="14"/>
      <c r="AS1962" s="18">
        <v>0</v>
      </c>
      <c r="AT1962" s="16">
        <v>0</v>
      </c>
      <c r="AU1962" s="18">
        <f t="shared" si="653"/>
        <v>0</v>
      </c>
      <c r="AV1962" s="15" t="s">
        <v>23</v>
      </c>
      <c r="AX1962" s="14"/>
      <c r="AY1962" s="18">
        <v>0</v>
      </c>
      <c r="AZ1962" s="16">
        <v>0</v>
      </c>
      <c r="BA1962" s="18">
        <f t="shared" si="654"/>
        <v>0</v>
      </c>
      <c r="BB1962" s="15" t="s">
        <v>23</v>
      </c>
      <c r="BD1962" s="14"/>
      <c r="BE1962" s="18">
        <v>0</v>
      </c>
      <c r="BF1962" s="16">
        <v>0</v>
      </c>
      <c r="BG1962" s="18">
        <f t="shared" si="655"/>
        <v>0</v>
      </c>
      <c r="BH1962" s="15" t="s">
        <v>23</v>
      </c>
      <c r="BJ1962" s="86">
        <v>0</v>
      </c>
      <c r="BK1962" s="90" t="s">
        <v>23</v>
      </c>
      <c r="BL1962" s="24">
        <v>0</v>
      </c>
      <c r="BM1962" s="91" t="s">
        <v>23</v>
      </c>
      <c r="BN1962" s="24">
        <v>0</v>
      </c>
      <c r="BO1962" s="24"/>
      <c r="BP1962" s="24"/>
      <c r="BQ1962" s="126"/>
    </row>
    <row r="1963" spans="1:69" ht="16.8" customHeight="1" x14ac:dyDescent="0.35">
      <c r="A1963" s="15"/>
      <c r="B1963" s="15"/>
      <c r="C1963" s="15" t="s">
        <v>188</v>
      </c>
      <c r="D1963" s="16"/>
      <c r="E1963" s="16"/>
      <c r="F1963" s="16"/>
      <c r="G1963" s="16">
        <v>0</v>
      </c>
      <c r="H1963" s="105" t="s">
        <v>23</v>
      </c>
      <c r="I1963" s="4"/>
      <c r="J1963" s="14"/>
      <c r="K1963" s="15" t="s">
        <v>53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5617.5300000000207</v>
      </c>
      <c r="AA1963" s="15" t="s">
        <v>23</v>
      </c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 t="s">
        <v>23</v>
      </c>
      <c r="AR1963" s="14"/>
      <c r="AS1963" s="18"/>
      <c r="AT1963" s="16">
        <v>0</v>
      </c>
      <c r="AU1963" s="18">
        <f t="shared" si="653"/>
        <v>0</v>
      </c>
      <c r="AV1963" s="15" t="s">
        <v>23</v>
      </c>
      <c r="AX1963" s="14"/>
      <c r="AY1963" s="18"/>
      <c r="AZ1963" s="16">
        <v>0</v>
      </c>
      <c r="BA1963" s="18">
        <f t="shared" si="654"/>
        <v>0</v>
      </c>
      <c r="BB1963" s="15" t="s">
        <v>23</v>
      </c>
      <c r="BD1963" s="14"/>
      <c r="BE1963" s="18"/>
      <c r="BF1963" s="16">
        <v>0</v>
      </c>
      <c r="BG1963" s="18">
        <f t="shared" si="655"/>
        <v>0</v>
      </c>
      <c r="BH1963" s="15" t="s">
        <v>23</v>
      </c>
      <c r="BJ1963" s="86">
        <v>0</v>
      </c>
      <c r="BK1963" s="90" t="s">
        <v>23</v>
      </c>
      <c r="BL1963" s="24">
        <v>0</v>
      </c>
      <c r="BM1963" s="24"/>
      <c r="BN1963" s="24"/>
      <c r="BO1963" s="24"/>
      <c r="BP1963" s="24"/>
      <c r="BQ1963" s="126"/>
    </row>
    <row r="1964" spans="1:69" ht="16.8" customHeight="1" x14ac:dyDescent="0.35">
      <c r="A1964" s="15"/>
      <c r="B1964" s="15"/>
      <c r="C1964" s="15" t="s">
        <v>189</v>
      </c>
      <c r="D1964" s="16"/>
      <c r="E1964" s="16"/>
      <c r="F1964" s="16"/>
      <c r="G1964" s="16">
        <v>0</v>
      </c>
      <c r="H1964" s="105" t="s">
        <v>23</v>
      </c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5617.5300000000207</v>
      </c>
      <c r="AA1964" s="15" t="s">
        <v>23</v>
      </c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 t="s">
        <v>23</v>
      </c>
      <c r="AR1964" s="14"/>
      <c r="AS1964" s="18"/>
      <c r="AT1964" s="16">
        <v>0</v>
      </c>
      <c r="AU1964" s="18">
        <f t="shared" si="653"/>
        <v>0</v>
      </c>
      <c r="AV1964" s="15" t="s">
        <v>23</v>
      </c>
      <c r="AX1964" s="14"/>
      <c r="AY1964" s="18"/>
      <c r="AZ1964" s="16">
        <v>0</v>
      </c>
      <c r="BA1964" s="18">
        <f t="shared" si="654"/>
        <v>0</v>
      </c>
      <c r="BB1964" s="15" t="s">
        <v>23</v>
      </c>
      <c r="BD1964" s="14"/>
      <c r="BE1964" s="18"/>
      <c r="BF1964" s="16">
        <v>0</v>
      </c>
      <c r="BG1964" s="18">
        <f t="shared" si="655"/>
        <v>0</v>
      </c>
      <c r="BH1964" s="15" t="s">
        <v>23</v>
      </c>
      <c r="BJ1964" s="86">
        <v>0</v>
      </c>
      <c r="BK1964" s="90" t="s">
        <v>23</v>
      </c>
      <c r="BL1964" s="24" t="s">
        <v>23</v>
      </c>
      <c r="BM1964" s="24"/>
      <c r="BN1964" s="24"/>
      <c r="BO1964" s="24"/>
      <c r="BP1964" s="24"/>
      <c r="BQ1964" s="126"/>
    </row>
    <row r="1965" spans="1:69" ht="16.8" customHeight="1" x14ac:dyDescent="0.35">
      <c r="A1965" s="15"/>
      <c r="B1965" s="15"/>
      <c r="C1965" s="15" t="s">
        <v>190</v>
      </c>
      <c r="D1965" s="16"/>
      <c r="E1965" s="16"/>
      <c r="F1965" s="16"/>
      <c r="G1965" s="16">
        <v>0</v>
      </c>
      <c r="H1965" s="16" t="s">
        <v>23</v>
      </c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5617.5300000000207</v>
      </c>
      <c r="AA1965" s="15" t="s">
        <v>23</v>
      </c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 t="s">
        <v>23</v>
      </c>
      <c r="AR1965" s="14"/>
      <c r="AS1965" s="18"/>
      <c r="AT1965" s="16">
        <v>0</v>
      </c>
      <c r="AU1965" s="18">
        <f t="shared" si="653"/>
        <v>0</v>
      </c>
      <c r="AV1965" s="15" t="s">
        <v>23</v>
      </c>
      <c r="AX1965" s="14"/>
      <c r="AY1965" s="18"/>
      <c r="AZ1965" s="16">
        <v>0</v>
      </c>
      <c r="BA1965" s="18">
        <f t="shared" si="654"/>
        <v>0</v>
      </c>
      <c r="BB1965" s="15" t="s">
        <v>23</v>
      </c>
      <c r="BD1965" s="14"/>
      <c r="BE1965" s="18"/>
      <c r="BF1965" s="16">
        <v>0</v>
      </c>
      <c r="BG1965" s="18">
        <f t="shared" si="655"/>
        <v>0</v>
      </c>
      <c r="BH1965" s="15" t="s">
        <v>23</v>
      </c>
      <c r="BJ1965" s="86">
        <v>0</v>
      </c>
      <c r="BK1965" s="90" t="s">
        <v>23</v>
      </c>
      <c r="BL1965" s="24"/>
      <c r="BM1965" s="24"/>
      <c r="BN1965" s="24"/>
      <c r="BO1965" s="24"/>
      <c r="BP1965" s="24"/>
      <c r="BQ1965" s="126"/>
    </row>
    <row r="1966" spans="1:69" ht="16.8" customHeight="1" x14ac:dyDescent="0.35">
      <c r="A1966" s="15"/>
      <c r="B1966" s="15"/>
      <c r="C1966" s="15" t="s">
        <v>56</v>
      </c>
      <c r="D1966" s="16">
        <f>SUM(G1958:G1965)+E1961+E1962+E1963+E1964+E1965</f>
        <v>0</v>
      </c>
      <c r="E1966" s="16"/>
      <c r="F1966" s="16"/>
      <c r="G1966" s="16"/>
      <c r="H1966" s="16" t="s">
        <v>23</v>
      </c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 t="s">
        <v>23</v>
      </c>
      <c r="W1966" s="14"/>
      <c r="X1966" s="18"/>
      <c r="Y1966" s="16">
        <v>0</v>
      </c>
      <c r="Z1966" s="18">
        <f t="shared" si="651"/>
        <v>5617.5300000000207</v>
      </c>
      <c r="AA1966" s="15" t="s">
        <v>23</v>
      </c>
      <c r="AB1966" s="24"/>
      <c r="AC1966" s="15" t="s">
        <v>23</v>
      </c>
      <c r="AD1966" s="25"/>
      <c r="AE1966" s="62" t="s">
        <v>23</v>
      </c>
      <c r="AF1966" s="63" t="s">
        <v>23</v>
      </c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 t="s">
        <v>23</v>
      </c>
      <c r="AR1966" s="14"/>
      <c r="AS1966" s="18"/>
      <c r="AT1966" s="16">
        <v>0</v>
      </c>
      <c r="AU1966" s="18">
        <f t="shared" si="653"/>
        <v>0</v>
      </c>
      <c r="AV1966" s="15" t="s">
        <v>23</v>
      </c>
      <c r="AX1966" s="14"/>
      <c r="AY1966" s="18"/>
      <c r="AZ1966" s="16">
        <v>0</v>
      </c>
      <c r="BA1966" s="18">
        <f t="shared" si="654"/>
        <v>0</v>
      </c>
      <c r="BB1966" s="15" t="s">
        <v>23</v>
      </c>
      <c r="BD1966" s="14"/>
      <c r="BE1966" s="18"/>
      <c r="BF1966" s="16">
        <v>0</v>
      </c>
      <c r="BG1966" s="18">
        <f t="shared" si="655"/>
        <v>0</v>
      </c>
      <c r="BH1966" s="15" t="s">
        <v>23</v>
      </c>
      <c r="BJ1966" s="86">
        <v>0</v>
      </c>
      <c r="BK1966" s="90" t="s">
        <v>23</v>
      </c>
      <c r="BL1966" s="24" t="s">
        <v>23</v>
      </c>
      <c r="BM1966" s="24"/>
      <c r="BN1966" s="24"/>
      <c r="BO1966" s="24"/>
      <c r="BP1966" s="24"/>
      <c r="BQ1966" s="126"/>
    </row>
    <row r="1967" spans="1:69" ht="16.8" customHeight="1" x14ac:dyDescent="0.35">
      <c r="A1967" s="15"/>
      <c r="B1967" s="15"/>
      <c r="C1967" s="15" t="s">
        <v>57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191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 t="s">
        <v>23</v>
      </c>
      <c r="W1967" s="14"/>
      <c r="X1967" s="18"/>
      <c r="Y1967" s="16">
        <v>0</v>
      </c>
      <c r="Z1967" s="18">
        <f t="shared" si="651"/>
        <v>5617.5300000000207</v>
      </c>
      <c r="AA1967" s="15" t="str">
        <f>C1967</f>
        <v>Sinistro</v>
      </c>
      <c r="AB1967" s="24"/>
      <c r="AC1967" s="15" t="s">
        <v>23</v>
      </c>
      <c r="AD1967" s="25"/>
      <c r="AE1967" s="62" t="s">
        <v>23</v>
      </c>
      <c r="AF1967" s="63" t="s">
        <v>23</v>
      </c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 t="s">
        <v>23</v>
      </c>
      <c r="AR1967" s="14"/>
      <c r="AS1967" s="18"/>
      <c r="AT1967" s="16">
        <v>0</v>
      </c>
      <c r="AU1967" s="18">
        <f t="shared" si="653"/>
        <v>0</v>
      </c>
      <c r="AV1967" s="15" t="s">
        <v>23</v>
      </c>
      <c r="AX1967" s="14"/>
      <c r="AY1967" s="18"/>
      <c r="AZ1967" s="16">
        <v>0</v>
      </c>
      <c r="BA1967" s="18">
        <f t="shared" si="654"/>
        <v>0</v>
      </c>
      <c r="BB1967" s="15" t="s">
        <v>23</v>
      </c>
      <c r="BD1967" s="14"/>
      <c r="BE1967" s="18"/>
      <c r="BF1967" s="16">
        <v>0</v>
      </c>
      <c r="BG1967" s="18">
        <f t="shared" si="655"/>
        <v>0</v>
      </c>
      <c r="BH1967" s="15" t="s">
        <v>23</v>
      </c>
      <c r="BJ1967" s="86">
        <v>0</v>
      </c>
      <c r="BK1967" s="90" t="s">
        <v>23</v>
      </c>
      <c r="BL1967" s="24"/>
      <c r="BM1967" s="24"/>
      <c r="BN1967" s="24"/>
      <c r="BO1967" s="24"/>
      <c r="BP1967" s="24"/>
      <c r="BQ1967" s="126"/>
    </row>
    <row r="1968" spans="1:69" ht="16.8" customHeight="1" x14ac:dyDescent="0.35">
      <c r="A1968" s="15"/>
      <c r="B1968" s="15"/>
      <c r="C1968" s="15" t="s">
        <v>58</v>
      </c>
      <c r="D1968" s="16">
        <f>E1967+G1967</f>
        <v>0</v>
      </c>
      <c r="E1968" s="16"/>
      <c r="F1968" s="16"/>
      <c r="G1968" s="16"/>
      <c r="H1968" s="16" t="s">
        <v>23</v>
      </c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 t="s">
        <v>23</v>
      </c>
      <c r="W1968" s="14"/>
      <c r="X1968" s="18"/>
      <c r="Y1968" s="16">
        <v>0</v>
      </c>
      <c r="Z1968" s="18">
        <f t="shared" si="651"/>
        <v>5617.5300000000207</v>
      </c>
      <c r="AA1968" s="15" t="s">
        <v>23</v>
      </c>
      <c r="AB1968" s="24"/>
      <c r="AC1968" s="64" t="s">
        <v>146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 t="s">
        <v>23</v>
      </c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 t="s">
        <v>23</v>
      </c>
      <c r="AR1968" s="14"/>
      <c r="AS1968" s="18"/>
      <c r="AT1968" s="16">
        <v>0</v>
      </c>
      <c r="AU1968" s="18">
        <f t="shared" si="653"/>
        <v>0</v>
      </c>
      <c r="AV1968" s="15" t="s">
        <v>23</v>
      </c>
      <c r="AX1968" s="14"/>
      <c r="AY1968" s="18"/>
      <c r="AZ1968" s="16">
        <v>0</v>
      </c>
      <c r="BA1968" s="18">
        <f t="shared" si="654"/>
        <v>0</v>
      </c>
      <c r="BB1968" s="15" t="s">
        <v>23</v>
      </c>
      <c r="BD1968" s="14"/>
      <c r="BE1968" s="18"/>
      <c r="BF1968" s="16">
        <v>0</v>
      </c>
      <c r="BG1968" s="18">
        <f t="shared" si="655"/>
        <v>0</v>
      </c>
      <c r="BH1968" s="15" t="s">
        <v>23</v>
      </c>
      <c r="BJ1968" s="86"/>
      <c r="BK1968" s="86"/>
      <c r="BL1968" s="24" t="s">
        <v>23</v>
      </c>
      <c r="BM1968" s="24"/>
      <c r="BN1968" s="24"/>
      <c r="BO1968" s="24"/>
      <c r="BP1968" s="24"/>
      <c r="BQ1968" s="126"/>
    </row>
    <row r="1969" spans="1:69" ht="16.8" customHeight="1" x14ac:dyDescent="0.35">
      <c r="A1969" s="15"/>
      <c r="B1969" s="15"/>
      <c r="C1969" s="15" t="s">
        <v>59</v>
      </c>
      <c r="D1969" s="16" t="s">
        <v>23</v>
      </c>
      <c r="E1969" s="16"/>
      <c r="F1969" s="16"/>
      <c r="G1969" s="16">
        <v>0</v>
      </c>
      <c r="H1969" s="16" t="s">
        <v>23</v>
      </c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5617.5300000000207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 t="s">
        <v>23</v>
      </c>
      <c r="BM1969" s="24"/>
      <c r="BN1969" s="24"/>
      <c r="BO1969" s="24"/>
      <c r="BP1969" s="24"/>
      <c r="BQ1969" s="126"/>
    </row>
    <row r="1970" spans="1:69" ht="16.8" customHeight="1" x14ac:dyDescent="0.35">
      <c r="A1970" s="15"/>
      <c r="B1970" s="15"/>
      <c r="C1970" s="15" t="s">
        <v>147</v>
      </c>
      <c r="D1970" s="16"/>
      <c r="E1970" s="16"/>
      <c r="F1970" s="16"/>
      <c r="G1970" s="16">
        <v>0</v>
      </c>
      <c r="H1970" s="16" t="s">
        <v>23</v>
      </c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5617.5300000000207</v>
      </c>
      <c r="AA1970" s="15" t="s">
        <v>23</v>
      </c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 t="s">
        <v>23</v>
      </c>
      <c r="AR1970" s="14"/>
      <c r="AS1970" s="18"/>
      <c r="AT1970" s="16">
        <v>0</v>
      </c>
      <c r="AU1970" s="18">
        <f t="shared" si="653"/>
        <v>0</v>
      </c>
      <c r="AV1970" s="15" t="s">
        <v>23</v>
      </c>
      <c r="AX1970" s="14"/>
      <c r="AY1970" s="18"/>
      <c r="AZ1970" s="16">
        <v>0</v>
      </c>
      <c r="BA1970" s="18">
        <f t="shared" si="654"/>
        <v>0</v>
      </c>
      <c r="BB1970" s="15" t="s">
        <v>23</v>
      </c>
      <c r="BD1970" s="14"/>
      <c r="BE1970" s="18"/>
      <c r="BF1970" s="16">
        <v>0</v>
      </c>
      <c r="BG1970" s="18">
        <f t="shared" si="655"/>
        <v>0</v>
      </c>
      <c r="BH1970" s="15" t="s">
        <v>23</v>
      </c>
      <c r="BJ1970" s="86"/>
      <c r="BK1970" s="86"/>
      <c r="BL1970" s="24" t="s">
        <v>23</v>
      </c>
      <c r="BM1970" s="24"/>
      <c r="BN1970" s="24"/>
      <c r="BO1970" s="24"/>
      <c r="BP1970" s="24"/>
      <c r="BQ1970" s="126"/>
    </row>
    <row r="1971" spans="1:69" ht="16.8" customHeight="1" x14ac:dyDescent="0.35">
      <c r="A1971" s="15"/>
      <c r="B1971" s="15"/>
      <c r="C1971" s="15" t="s">
        <v>61</v>
      </c>
      <c r="D1971" s="16">
        <f>SUM(G1970:G1971)</f>
        <v>0</v>
      </c>
      <c r="E1971" s="16">
        <v>0</v>
      </c>
      <c r="F1971" s="16"/>
      <c r="G1971" s="16">
        <v>0</v>
      </c>
      <c r="H1971" s="16" t="s">
        <v>23</v>
      </c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5617.5300000000207</v>
      </c>
      <c r="AA1971" s="15" t="s">
        <v>23</v>
      </c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 t="s">
        <v>23</v>
      </c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 t="s">
        <v>23</v>
      </c>
      <c r="AR1971" s="14"/>
      <c r="AS1971" s="18"/>
      <c r="AT1971" s="16">
        <v>0</v>
      </c>
      <c r="AU1971" s="18">
        <f t="shared" si="653"/>
        <v>0</v>
      </c>
      <c r="AV1971" s="15" t="s">
        <v>23</v>
      </c>
      <c r="AX1971" s="14"/>
      <c r="AY1971" s="18"/>
      <c r="AZ1971" s="16">
        <v>0</v>
      </c>
      <c r="BA1971" s="18">
        <f t="shared" si="654"/>
        <v>0</v>
      </c>
      <c r="BB1971" s="15" t="s">
        <v>23</v>
      </c>
      <c r="BD1971" s="14"/>
      <c r="BE1971" s="18"/>
      <c r="BF1971" s="16">
        <v>0</v>
      </c>
      <c r="BG1971" s="18">
        <f t="shared" si="655"/>
        <v>0</v>
      </c>
      <c r="BH1971" s="15" t="s">
        <v>23</v>
      </c>
      <c r="BJ1971" s="86"/>
      <c r="BK1971" s="86"/>
      <c r="BL1971" s="24" t="s">
        <v>23</v>
      </c>
      <c r="BM1971" s="24"/>
      <c r="BN1971" s="24"/>
      <c r="BO1971" s="24"/>
      <c r="BP1971" s="24"/>
      <c r="BQ1971" s="126"/>
    </row>
    <row r="1972" spans="1:69" ht="16.8" customHeight="1" x14ac:dyDescent="0.35">
      <c r="A1972" s="15"/>
      <c r="B1972" s="15"/>
      <c r="C1972" s="28" t="s">
        <v>148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5617.5300000000207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 t="s">
        <v>23</v>
      </c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 t="s">
        <v>23</v>
      </c>
      <c r="BD1972" s="14"/>
      <c r="BE1972" s="18"/>
      <c r="BF1972" s="16">
        <v>0</v>
      </c>
      <c r="BG1972" s="18">
        <f t="shared" si="655"/>
        <v>0</v>
      </c>
      <c r="BH1972" s="15" t="s">
        <v>23</v>
      </c>
      <c r="BJ1972" s="86"/>
      <c r="BK1972" s="86"/>
      <c r="BL1972" s="24" t="s">
        <v>23</v>
      </c>
      <c r="BM1972" s="24"/>
      <c r="BN1972" s="24"/>
      <c r="BO1972" s="24"/>
      <c r="BP1972" s="24"/>
      <c r="BQ1972" s="126"/>
    </row>
    <row r="1973" spans="1:69" ht="16.8" customHeight="1" x14ac:dyDescent="0.35">
      <c r="A1973" s="15"/>
      <c r="B1973" s="15"/>
      <c r="C1973" s="15" t="s">
        <v>23</v>
      </c>
      <c r="D1973" s="16"/>
      <c r="E1973" s="16"/>
      <c r="F1973" s="16" t="s">
        <v>23</v>
      </c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 t="str">
        <f t="shared" si="660"/>
        <v/>
      </c>
      <c r="W1973" s="14"/>
      <c r="X1973" s="18"/>
      <c r="Y1973" s="16">
        <v>0</v>
      </c>
      <c r="Z1973" s="18">
        <f t="shared" si="651"/>
        <v>5617.5300000000207</v>
      </c>
      <c r="AA1973" s="15" t="s">
        <v>23</v>
      </c>
      <c r="AB1973" s="24"/>
      <c r="AC1973" s="15" t="str">
        <f t="shared" si="661"/>
        <v/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 t="s">
        <v>23</v>
      </c>
      <c r="AR1973" s="14"/>
      <c r="AS1973" s="18"/>
      <c r="AT1973" s="16">
        <v>0</v>
      </c>
      <c r="AU1973" s="18">
        <f t="shared" si="653"/>
        <v>0</v>
      </c>
      <c r="AV1973" s="15" t="s">
        <v>23</v>
      </c>
      <c r="AX1973" s="14"/>
      <c r="AY1973" s="18"/>
      <c r="AZ1973" s="16">
        <v>0</v>
      </c>
      <c r="BA1973" s="18">
        <f t="shared" si="654"/>
        <v>0</v>
      </c>
      <c r="BB1973" s="15" t="s">
        <v>23</v>
      </c>
      <c r="BD1973" s="14"/>
      <c r="BE1973" s="18"/>
      <c r="BF1973" s="16">
        <v>0</v>
      </c>
      <c r="BG1973" s="18">
        <f t="shared" si="655"/>
        <v>0</v>
      </c>
      <c r="BH1973" s="15" t="s">
        <v>23</v>
      </c>
      <c r="BJ1973" s="86"/>
      <c r="BK1973" s="86"/>
      <c r="BL1973" s="24"/>
      <c r="BM1973" s="24"/>
      <c r="BN1973" s="24"/>
      <c r="BO1973" s="24"/>
      <c r="BP1973" s="24"/>
      <c r="BQ1973" s="126"/>
    </row>
    <row r="1974" spans="1:69" ht="16.8" customHeight="1" x14ac:dyDescent="0.35">
      <c r="A1974" s="15"/>
      <c r="B1974" s="15"/>
      <c r="C1974" s="28" t="s">
        <v>63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5617.5300000000207</v>
      </c>
      <c r="AA1974" s="15" t="s">
        <v>23</v>
      </c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 t="s">
        <v>23</v>
      </c>
      <c r="AR1974" s="14"/>
      <c r="AS1974" s="18"/>
      <c r="AT1974" s="16">
        <v>0</v>
      </c>
      <c r="AU1974" s="18">
        <f t="shared" si="653"/>
        <v>0</v>
      </c>
      <c r="AV1974" s="15" t="s">
        <v>23</v>
      </c>
      <c r="AX1974" s="14"/>
      <c r="AY1974" s="18"/>
      <c r="AZ1974" s="16">
        <v>0</v>
      </c>
      <c r="BA1974" s="18">
        <f t="shared" si="654"/>
        <v>0</v>
      </c>
      <c r="BB1974" s="15" t="s">
        <v>23</v>
      </c>
      <c r="BD1974" s="14"/>
      <c r="BE1974" s="18"/>
      <c r="BF1974" s="16">
        <v>0</v>
      </c>
      <c r="BG1974" s="18">
        <f t="shared" si="655"/>
        <v>0</v>
      </c>
      <c r="BH1974" s="15" t="s">
        <v>23</v>
      </c>
      <c r="BJ1974" s="86"/>
      <c r="BK1974" s="86"/>
      <c r="BL1974" s="24"/>
      <c r="BM1974" s="24"/>
      <c r="BN1974" s="24"/>
      <c r="BO1974" s="24"/>
      <c r="BP1974" s="24"/>
      <c r="BQ1974" s="126"/>
    </row>
    <row r="1975" spans="1:69" ht="16.8" customHeight="1" x14ac:dyDescent="0.35">
      <c r="A1975" s="15"/>
      <c r="B1975" s="15"/>
      <c r="C1975" s="15" t="s">
        <v>64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5617.5300000000207</v>
      </c>
      <c r="AA1975" s="15" t="s">
        <v>23</v>
      </c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 t="s">
        <v>23</v>
      </c>
      <c r="AR1975" s="14"/>
      <c r="AS1975" s="18"/>
      <c r="AT1975" s="16">
        <v>0</v>
      </c>
      <c r="AU1975" s="18">
        <f t="shared" si="653"/>
        <v>0</v>
      </c>
      <c r="AV1975" s="15" t="s">
        <v>23</v>
      </c>
      <c r="AX1975" s="14"/>
      <c r="AY1975" s="18"/>
      <c r="AZ1975" s="16">
        <v>0</v>
      </c>
      <c r="BA1975" s="18">
        <f t="shared" si="654"/>
        <v>0</v>
      </c>
      <c r="BB1975" s="15" t="s">
        <v>23</v>
      </c>
      <c r="BD1975" s="14"/>
      <c r="BE1975" s="18"/>
      <c r="BF1975" s="16">
        <v>0</v>
      </c>
      <c r="BG1975" s="18">
        <f t="shared" si="655"/>
        <v>0</v>
      </c>
      <c r="BH1975" s="15" t="s">
        <v>23</v>
      </c>
      <c r="BJ1975" s="86"/>
      <c r="BK1975" s="86"/>
      <c r="BL1975" s="24" t="s">
        <v>23</v>
      </c>
      <c r="BM1975" s="24"/>
      <c r="BN1975" s="24"/>
      <c r="BO1975" s="24"/>
      <c r="BP1975" s="24"/>
      <c r="BQ1975" s="126"/>
    </row>
    <row r="1976" spans="1:69" ht="16.8" customHeight="1" x14ac:dyDescent="0.35">
      <c r="A1976" s="15"/>
      <c r="B1976" s="15"/>
      <c r="C1976" s="15" t="s">
        <v>51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65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5617.5300000000207</v>
      </c>
      <c r="AA1976" s="15" t="s">
        <v>23</v>
      </c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 t="s">
        <v>23</v>
      </c>
      <c r="AR1976" s="14"/>
      <c r="AS1976" s="18"/>
      <c r="AT1976" s="16">
        <v>0</v>
      </c>
      <c r="AU1976" s="18">
        <f t="shared" si="653"/>
        <v>0</v>
      </c>
      <c r="AV1976" s="15" t="s">
        <v>23</v>
      </c>
      <c r="AX1976" s="14"/>
      <c r="AY1976" s="18"/>
      <c r="AZ1976" s="16">
        <v>0</v>
      </c>
      <c r="BA1976" s="18">
        <f t="shared" si="654"/>
        <v>0</v>
      </c>
      <c r="BB1976" s="15" t="s">
        <v>23</v>
      </c>
      <c r="BD1976" s="14"/>
      <c r="BE1976" s="18"/>
      <c r="BF1976" s="16">
        <v>0</v>
      </c>
      <c r="BG1976" s="18">
        <f t="shared" si="655"/>
        <v>0</v>
      </c>
      <c r="BH1976" s="15" t="s">
        <v>23</v>
      </c>
      <c r="BJ1976" s="86"/>
      <c r="BK1976" s="86"/>
      <c r="BL1976" s="24"/>
      <c r="BM1976" s="24"/>
      <c r="BN1976" s="24"/>
      <c r="BO1976" s="24"/>
      <c r="BP1976" s="24"/>
      <c r="BQ1976" s="126"/>
    </row>
    <row r="1977" spans="1:69" ht="16.8" customHeight="1" x14ac:dyDescent="0.35">
      <c r="A1977" s="15"/>
      <c r="B1977" s="15"/>
      <c r="C1977" s="28" t="s">
        <v>66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 t="s">
        <v>23</v>
      </c>
      <c r="L1977" s="16"/>
      <c r="M1977" s="16"/>
      <c r="N1977" s="16" t="s">
        <v>67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5617.5300000000207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 t="s">
        <v>23</v>
      </c>
      <c r="AR1977" s="14"/>
      <c r="AS1977" s="18"/>
      <c r="AT1977" s="16"/>
      <c r="AU1977" s="18">
        <f t="shared" si="653"/>
        <v>0</v>
      </c>
      <c r="AV1977" s="15" t="s">
        <v>23</v>
      </c>
      <c r="AX1977" s="14"/>
      <c r="AY1977" s="18"/>
      <c r="AZ1977" s="16"/>
      <c r="BA1977" s="18">
        <f t="shared" si="654"/>
        <v>0</v>
      </c>
      <c r="BB1977" s="15" t="s">
        <v>23</v>
      </c>
      <c r="BD1977" s="14"/>
      <c r="BE1977" s="18"/>
      <c r="BF1977" s="16"/>
      <c r="BG1977" s="18">
        <f t="shared" si="655"/>
        <v>0</v>
      </c>
      <c r="BH1977" s="15" t="s">
        <v>23</v>
      </c>
      <c r="BJ1977" s="86"/>
      <c r="BK1977" s="86"/>
      <c r="BL1977" s="24"/>
      <c r="BM1977" s="24"/>
      <c r="BN1977" s="24"/>
      <c r="BO1977" s="24"/>
      <c r="BP1977" s="24"/>
      <c r="BQ1977" s="126"/>
    </row>
    <row r="1978" spans="1:69" ht="16.8" customHeight="1" x14ac:dyDescent="0.35">
      <c r="A1978" s="15"/>
      <c r="B1978" s="66"/>
      <c r="C1978" s="15" t="s">
        <v>149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 t="s">
        <v>23</v>
      </c>
      <c r="L1978" s="16"/>
      <c r="M1978" s="16">
        <v>0</v>
      </c>
      <c r="N1978" s="16" t="s">
        <v>69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5617.5300000000207</v>
      </c>
      <c r="AA1978" s="15" t="s">
        <v>23</v>
      </c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 t="s">
        <v>23</v>
      </c>
      <c r="AR1978" s="14"/>
      <c r="AS1978" s="18"/>
      <c r="AT1978" s="16">
        <v>0</v>
      </c>
      <c r="AU1978" s="18">
        <f t="shared" si="653"/>
        <v>0</v>
      </c>
      <c r="AV1978" s="15" t="s">
        <v>23</v>
      </c>
      <c r="AX1978" s="14"/>
      <c r="AY1978" s="18"/>
      <c r="AZ1978" s="16">
        <v>0</v>
      </c>
      <c r="BA1978" s="18">
        <f t="shared" si="654"/>
        <v>0</v>
      </c>
      <c r="BB1978" s="15" t="s">
        <v>23</v>
      </c>
      <c r="BD1978" s="14"/>
      <c r="BE1978" s="18"/>
      <c r="BF1978" s="16">
        <v>0</v>
      </c>
      <c r="BG1978" s="18">
        <f t="shared" si="655"/>
        <v>0</v>
      </c>
      <c r="BH1978" s="15" t="s">
        <v>23</v>
      </c>
      <c r="BJ1978" s="86"/>
      <c r="BK1978" s="86"/>
      <c r="BL1978" s="24"/>
      <c r="BM1978" s="24"/>
      <c r="BN1978" s="24"/>
      <c r="BO1978" s="24"/>
      <c r="BP1978" s="24"/>
      <c r="BQ1978" s="126"/>
    </row>
    <row r="1979" spans="1:69" ht="16.8" customHeight="1" x14ac:dyDescent="0.35">
      <c r="A1979" s="15"/>
      <c r="B1979" s="15"/>
      <c r="C1979" s="15" t="s">
        <v>151</v>
      </c>
      <c r="D1979" s="16"/>
      <c r="E1979" s="16">
        <v>0</v>
      </c>
      <c r="F1979" s="16"/>
      <c r="G1979" s="16">
        <v>0</v>
      </c>
      <c r="H1979" s="16"/>
      <c r="I1979" s="4"/>
      <c r="J1979" s="14" t="s">
        <v>23</v>
      </c>
      <c r="K1979" s="17" t="s">
        <v>23</v>
      </c>
      <c r="L1979" s="16"/>
      <c r="M1979" s="16">
        <v>0</v>
      </c>
      <c r="N1979" s="16" t="s">
        <v>71</v>
      </c>
      <c r="O1979" s="16">
        <f>SUM(L1990:L2001)+L2004</f>
        <v>3115.6600000000003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5617.5300000000207</v>
      </c>
      <c r="AA1979" s="15" t="s">
        <v>23</v>
      </c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 t="s">
        <v>23</v>
      </c>
      <c r="AR1979" s="14"/>
      <c r="AS1979" s="18"/>
      <c r="AT1979" s="16">
        <v>0</v>
      </c>
      <c r="AU1979" s="18">
        <f t="shared" si="653"/>
        <v>0</v>
      </c>
      <c r="AV1979" s="15" t="s">
        <v>23</v>
      </c>
      <c r="AX1979" s="14"/>
      <c r="AY1979" s="18"/>
      <c r="AZ1979" s="16">
        <v>0</v>
      </c>
      <c r="BA1979" s="18">
        <f t="shared" si="654"/>
        <v>0</v>
      </c>
      <c r="BB1979" s="15" t="s">
        <v>23</v>
      </c>
      <c r="BD1979" s="14"/>
      <c r="BE1979" s="18"/>
      <c r="BF1979" s="16">
        <v>0</v>
      </c>
      <c r="BG1979" s="18">
        <f t="shared" si="655"/>
        <v>0</v>
      </c>
      <c r="BH1979" s="15" t="s">
        <v>23</v>
      </c>
      <c r="BJ1979" s="86"/>
      <c r="BK1979" s="86"/>
      <c r="BL1979" s="24"/>
      <c r="BM1979" s="24"/>
      <c r="BN1979" s="24"/>
      <c r="BO1979" s="24"/>
      <c r="BP1979" s="24"/>
      <c r="BQ1979" s="126"/>
    </row>
    <row r="1980" spans="1:69" ht="16.8" customHeight="1" x14ac:dyDescent="0.35">
      <c r="A1980" s="15"/>
      <c r="B1980" s="15"/>
      <c r="C1980" s="15" t="s">
        <v>153</v>
      </c>
      <c r="D1980" s="16" t="s">
        <v>23</v>
      </c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73</v>
      </c>
      <c r="O1980" s="34">
        <f>O1919+O1920-F1995-F1994</f>
        <v>3387.3399999999979</v>
      </c>
      <c r="P1980" s="35">
        <f>O1919+O1920+O1981-F1995-F1994-O1978-O1979</f>
        <v>3608.7399999999975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5617.5300000000207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6"/>
    </row>
    <row r="1981" spans="1:69" ht="16.8" customHeight="1" x14ac:dyDescent="0.35">
      <c r="A1981" s="15"/>
      <c r="B1981" s="15"/>
      <c r="C1981" s="15" t="s">
        <v>154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75</v>
      </c>
      <c r="L1981" s="3">
        <f>SUM(L1954:L1980)</f>
        <v>17982.7</v>
      </c>
      <c r="M1981" s="3">
        <f>SUM(M1954:M1980)</f>
        <v>3337.0600000000009</v>
      </c>
      <c r="N1981" s="16" t="s">
        <v>76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5617.5300000000207</v>
      </c>
      <c r="AA1981" s="15" t="s">
        <v>23</v>
      </c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 t="s">
        <v>23</v>
      </c>
      <c r="AR1981" s="14"/>
      <c r="AS1981" s="18"/>
      <c r="AT1981" s="16">
        <v>0</v>
      </c>
      <c r="AU1981" s="18">
        <f t="shared" si="653"/>
        <v>0</v>
      </c>
      <c r="AV1981" s="15" t="s">
        <v>23</v>
      </c>
      <c r="AX1981" s="14"/>
      <c r="AY1981" s="18"/>
      <c r="AZ1981" s="16">
        <v>0</v>
      </c>
      <c r="BA1981" s="18">
        <f t="shared" si="654"/>
        <v>0</v>
      </c>
      <c r="BB1981" s="15" t="s">
        <v>23</v>
      </c>
      <c r="BD1981" s="14"/>
      <c r="BE1981" s="18"/>
      <c r="BF1981" s="16">
        <v>0</v>
      </c>
      <c r="BG1981" s="18">
        <f t="shared" si="655"/>
        <v>0</v>
      </c>
      <c r="BH1981" s="15" t="s">
        <v>23</v>
      </c>
      <c r="BJ1981" s="86"/>
      <c r="BK1981" s="86"/>
      <c r="BL1981" s="24"/>
      <c r="BM1981" s="24"/>
      <c r="BN1981" s="24"/>
      <c r="BO1981" s="24"/>
      <c r="BP1981" s="24"/>
      <c r="BQ1981" s="126"/>
    </row>
    <row r="1982" spans="1:69" ht="16.8" customHeight="1" x14ac:dyDescent="0.35">
      <c r="A1982" s="15"/>
      <c r="B1982" s="15"/>
      <c r="C1982" s="15" t="s">
        <v>77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33</v>
      </c>
      <c r="L1982" s="3">
        <f>L1922</f>
        <v>1018490.45</v>
      </c>
      <c r="M1982" s="3">
        <f>M1922</f>
        <v>966477.12000000011</v>
      </c>
      <c r="N1982" s="16" t="s">
        <v>78</v>
      </c>
      <c r="O1982" s="36">
        <f>(O1978+O1979)-(O1917+O1918)</f>
        <v>-1425.0000000000005</v>
      </c>
      <c r="P1982" s="37">
        <f>O1981-O1982</f>
        <v>4762.0600000000004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5617.5300000000207</v>
      </c>
      <c r="AA1982" s="15" t="s">
        <v>23</v>
      </c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 t="s">
        <v>23</v>
      </c>
      <c r="AR1982" s="14"/>
      <c r="AS1982" s="18"/>
      <c r="AT1982" s="16">
        <v>0</v>
      </c>
      <c r="AU1982" s="18">
        <f t="shared" si="653"/>
        <v>0</v>
      </c>
      <c r="AV1982" s="15" t="s">
        <v>23</v>
      </c>
      <c r="AX1982" s="14"/>
      <c r="AY1982" s="18"/>
      <c r="AZ1982" s="16">
        <v>0</v>
      </c>
      <c r="BA1982" s="18">
        <f t="shared" si="654"/>
        <v>0</v>
      </c>
      <c r="BB1982" s="15" t="s">
        <v>23</v>
      </c>
      <c r="BD1982" s="14"/>
      <c r="BE1982" s="18"/>
      <c r="BF1982" s="16">
        <v>0</v>
      </c>
      <c r="BG1982" s="18">
        <f t="shared" si="655"/>
        <v>0</v>
      </c>
      <c r="BH1982" s="15" t="s">
        <v>23</v>
      </c>
      <c r="BJ1982" s="86"/>
      <c r="BK1982" s="86"/>
      <c r="BL1982" s="24"/>
      <c r="BM1982" s="24"/>
      <c r="BN1982" s="24"/>
      <c r="BO1982" s="24"/>
      <c r="BP1982" s="24"/>
      <c r="BQ1982" s="126"/>
    </row>
    <row r="1983" spans="1:69" ht="16.8" customHeight="1" thickBot="1" x14ac:dyDescent="0.4">
      <c r="A1983" s="15"/>
      <c r="B1983" s="15"/>
      <c r="C1983" s="15" t="s">
        <v>79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80</v>
      </c>
      <c r="L1983" s="3">
        <f>L1981+L1982</f>
        <v>1036473.1499999999</v>
      </c>
      <c r="M1983" s="3">
        <f>M1981+M1982</f>
        <v>969814.18000000017</v>
      </c>
      <c r="N1983" s="16" t="s">
        <v>81</v>
      </c>
      <c r="O1983" s="38">
        <f>O1980+O1981-O1982</f>
        <v>8149.3999999999978</v>
      </c>
      <c r="P1983" s="39">
        <f>O1983-O1980</f>
        <v>4762.0599999999995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5617.5300000000207</v>
      </c>
      <c r="AA1983" s="15"/>
      <c r="AB1983" s="24"/>
      <c r="AC1983" s="15" t="s">
        <v>23</v>
      </c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6"/>
    </row>
    <row r="1984" spans="1:69" ht="16.8" customHeight="1" thickTop="1" thickBot="1" x14ac:dyDescent="0.4">
      <c r="A1984" s="15"/>
      <c r="B1984" s="15"/>
      <c r="C1984" s="15" t="s">
        <v>82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83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5617.5300000000207</v>
      </c>
      <c r="AA1984" s="15" t="s">
        <v>23</v>
      </c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 t="s">
        <v>23</v>
      </c>
      <c r="AR1984" s="14"/>
      <c r="AS1984" s="18"/>
      <c r="AT1984" s="16">
        <v>0</v>
      </c>
      <c r="AU1984" s="18">
        <f t="shared" si="653"/>
        <v>0</v>
      </c>
      <c r="AV1984" s="15" t="s">
        <v>23</v>
      </c>
      <c r="AX1984" s="14"/>
      <c r="AY1984" s="18"/>
      <c r="AZ1984" s="16">
        <v>0</v>
      </c>
      <c r="BA1984" s="18">
        <f t="shared" si="654"/>
        <v>0</v>
      </c>
      <c r="BB1984" s="15" t="s">
        <v>23</v>
      </c>
      <c r="BD1984" s="14"/>
      <c r="BE1984" s="18"/>
      <c r="BF1984" s="16">
        <v>0</v>
      </c>
      <c r="BG1984" s="18">
        <f t="shared" si="655"/>
        <v>0</v>
      </c>
      <c r="BH1984" s="15" t="s">
        <v>23</v>
      </c>
      <c r="BJ1984" s="86"/>
      <c r="BK1984" s="86"/>
      <c r="BL1984" s="24"/>
      <c r="BM1984" s="24"/>
      <c r="BN1984" s="24"/>
      <c r="BO1984" s="24"/>
      <c r="BP1984" s="24"/>
      <c r="BQ1984" s="126"/>
    </row>
    <row r="1985" spans="1:69" ht="16.8" customHeight="1" thickTop="1" thickBot="1" x14ac:dyDescent="0.4">
      <c r="A1985" s="15"/>
      <c r="B1985" s="15"/>
      <c r="C1985" s="15" t="s">
        <v>84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85</v>
      </c>
      <c r="O1985" s="43">
        <f>P1979-O1978-O1979-O1977</f>
        <v>3645.2400000000198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5617.5300000000207</v>
      </c>
      <c r="AA1985" s="15" t="s">
        <v>23</v>
      </c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 t="s">
        <v>23</v>
      </c>
      <c r="AR1985" s="14"/>
      <c r="AS1985" s="18"/>
      <c r="AT1985" s="16">
        <v>0</v>
      </c>
      <c r="AU1985" s="18">
        <f t="shared" si="653"/>
        <v>0</v>
      </c>
      <c r="AV1985" s="15" t="s">
        <v>23</v>
      </c>
      <c r="AX1985" s="14"/>
      <c r="AY1985" s="18"/>
      <c r="AZ1985" s="16">
        <v>0</v>
      </c>
      <c r="BA1985" s="18">
        <f t="shared" si="654"/>
        <v>0</v>
      </c>
      <c r="BB1985" s="15" t="s">
        <v>23</v>
      </c>
      <c r="BD1985" s="14"/>
      <c r="BE1985" s="18"/>
      <c r="BF1985" s="16">
        <v>0</v>
      </c>
      <c r="BG1985" s="18">
        <f t="shared" si="655"/>
        <v>0</v>
      </c>
      <c r="BH1985" s="15" t="s">
        <v>23</v>
      </c>
      <c r="BJ1985" s="86"/>
      <c r="BK1985" s="86"/>
      <c r="BL1985" s="24"/>
      <c r="BM1985" s="24"/>
      <c r="BN1985" s="24"/>
      <c r="BO1985" s="24"/>
      <c r="BP1985" s="24"/>
      <c r="BQ1985" s="126"/>
    </row>
    <row r="1986" spans="1:69" ht="16.8" customHeight="1" thickTop="1" x14ac:dyDescent="0.35">
      <c r="A1986" s="15"/>
      <c r="B1986" s="15"/>
      <c r="C1986" s="15" t="s">
        <v>86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87</v>
      </c>
      <c r="L1986" s="3">
        <f>N1925</f>
        <v>2554.9</v>
      </c>
      <c r="M1986" s="3">
        <v>0</v>
      </c>
      <c r="N1986" s="3">
        <f>SUM(L1986:M1986)</f>
        <v>2554.9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5617.5300000000207</v>
      </c>
      <c r="AA1986" s="15" t="s">
        <v>23</v>
      </c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 t="s">
        <v>23</v>
      </c>
      <c r="AR1986" s="14"/>
      <c r="AS1986" s="18"/>
      <c r="AT1986" s="16">
        <v>0</v>
      </c>
      <c r="AU1986" s="18">
        <f t="shared" si="653"/>
        <v>0</v>
      </c>
      <c r="AV1986" s="15" t="s">
        <v>23</v>
      </c>
      <c r="AX1986" s="14"/>
      <c r="AY1986" s="18"/>
      <c r="AZ1986" s="16">
        <v>0</v>
      </c>
      <c r="BA1986" s="18">
        <f t="shared" si="654"/>
        <v>0</v>
      </c>
      <c r="BB1986" s="15" t="s">
        <v>23</v>
      </c>
      <c r="BD1986" s="14"/>
      <c r="BE1986" s="18"/>
      <c r="BF1986" s="16">
        <v>0</v>
      </c>
      <c r="BG1986" s="18">
        <f t="shared" si="655"/>
        <v>0</v>
      </c>
      <c r="BH1986" s="15" t="s">
        <v>23</v>
      </c>
      <c r="BJ1986" s="86"/>
      <c r="BK1986" s="86"/>
      <c r="BL1986" s="24"/>
      <c r="BM1986" s="24"/>
      <c r="BN1986" s="24"/>
      <c r="BO1986" s="24"/>
      <c r="BP1986" s="24"/>
      <c r="BQ1986" s="126"/>
    </row>
    <row r="1987" spans="1:69" ht="16.8" customHeight="1" x14ac:dyDescent="0.35">
      <c r="A1987" s="15"/>
      <c r="B1987" s="15"/>
      <c r="C1987" s="15" t="s">
        <v>88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89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65">(X1987-Y1987)+Z1986</f>
        <v>5617.5300000000207</v>
      </c>
      <c r="AA1987" s="15" t="s">
        <v>23</v>
      </c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 t="s">
        <v>23</v>
      </c>
      <c r="AR1987" s="14"/>
      <c r="AS1987" s="18"/>
      <c r="AT1987" s="16">
        <v>0</v>
      </c>
      <c r="AU1987" s="18">
        <f t="shared" ref="AU1987:AU2018" si="667">(AS1987-AT1987)+AU1986</f>
        <v>0</v>
      </c>
      <c r="AV1987" s="15" t="s">
        <v>23</v>
      </c>
      <c r="AX1987" s="14"/>
      <c r="AY1987" s="18"/>
      <c r="AZ1987" s="16">
        <v>0</v>
      </c>
      <c r="BA1987" s="18">
        <f t="shared" ref="BA1987:BA2018" si="668">(AY1987-AZ1987)+BA1986</f>
        <v>0</v>
      </c>
      <c r="BB1987" s="15" t="s">
        <v>23</v>
      </c>
      <c r="BD1987" s="14"/>
      <c r="BE1987" s="18"/>
      <c r="BF1987" s="16">
        <v>0</v>
      </c>
      <c r="BG1987" s="18">
        <f t="shared" ref="BG1987:BG2018" si="669">(BE1987-BF1987)+BG1986</f>
        <v>0</v>
      </c>
      <c r="BH1987" s="15" t="s">
        <v>23</v>
      </c>
      <c r="BJ1987" s="86"/>
      <c r="BK1987" s="86"/>
      <c r="BL1987" s="24"/>
      <c r="BM1987" s="24"/>
      <c r="BN1987" s="24"/>
      <c r="BO1987" s="24"/>
      <c r="BP1987" s="24"/>
      <c r="BQ1987" s="126"/>
    </row>
    <row r="1988" spans="1:69" ht="16.8" customHeight="1" x14ac:dyDescent="0.35">
      <c r="A1988" s="15"/>
      <c r="B1988" s="15"/>
      <c r="C1988" s="15" t="s">
        <v>90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91</v>
      </c>
      <c r="L1988" s="3">
        <f>T2011+Z2011+AO2011+AU2011</f>
        <v>140073.95000000001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 t="s">
        <v>23</v>
      </c>
      <c r="W1988" s="14"/>
      <c r="X1988" s="18"/>
      <c r="Y1988" s="16">
        <v>0</v>
      </c>
      <c r="Z1988" s="18">
        <f t="shared" si="665"/>
        <v>5617.5300000000207</v>
      </c>
      <c r="AA1988" s="15" t="s">
        <v>23</v>
      </c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 t="s">
        <v>23</v>
      </c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 t="s">
        <v>23</v>
      </c>
      <c r="AR1988" s="14"/>
      <c r="AS1988" s="18"/>
      <c r="AT1988" s="16">
        <v>0</v>
      </c>
      <c r="AU1988" s="18">
        <f t="shared" si="667"/>
        <v>0</v>
      </c>
      <c r="AV1988" s="15" t="s">
        <v>23</v>
      </c>
      <c r="AX1988" s="14"/>
      <c r="AY1988" s="18"/>
      <c r="AZ1988" s="16">
        <v>0</v>
      </c>
      <c r="BA1988" s="18">
        <f t="shared" si="668"/>
        <v>0</v>
      </c>
      <c r="BB1988" s="15" t="s">
        <v>23</v>
      </c>
      <c r="BD1988" s="14"/>
      <c r="BE1988" s="18"/>
      <c r="BF1988" s="16">
        <v>0</v>
      </c>
      <c r="BG1988" s="18">
        <f t="shared" si="669"/>
        <v>0</v>
      </c>
      <c r="BH1988" s="15" t="s">
        <v>23</v>
      </c>
      <c r="BJ1988" s="86"/>
      <c r="BK1988" s="86"/>
      <c r="BL1988" s="24"/>
      <c r="BM1988" s="24"/>
      <c r="BN1988" s="24"/>
      <c r="BO1988" s="24"/>
      <c r="BP1988" s="24"/>
      <c r="BQ1988" s="126"/>
    </row>
    <row r="1989" spans="1:69" ht="16.8" customHeight="1" x14ac:dyDescent="0.35">
      <c r="A1989" s="15"/>
      <c r="B1989" s="15"/>
      <c r="C1989" s="15" t="s">
        <v>92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93</v>
      </c>
      <c r="L1989" s="3"/>
      <c r="M1989" s="46" t="s">
        <v>94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5617.5300000000207</v>
      </c>
      <c r="AA1989" s="15" t="s">
        <v>23</v>
      </c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 t="s">
        <v>23</v>
      </c>
      <c r="AR1989" s="14"/>
      <c r="AS1989" s="18"/>
      <c r="AT1989" s="16">
        <v>0</v>
      </c>
      <c r="AU1989" s="18">
        <f t="shared" si="667"/>
        <v>0</v>
      </c>
      <c r="AV1989" s="15" t="s">
        <v>23</v>
      </c>
      <c r="AX1989" s="14"/>
      <c r="AY1989" s="18"/>
      <c r="AZ1989" s="16">
        <v>0</v>
      </c>
      <c r="BA1989" s="18">
        <f t="shared" si="668"/>
        <v>0</v>
      </c>
      <c r="BB1989" s="15" t="s">
        <v>23</v>
      </c>
      <c r="BD1989" s="14"/>
      <c r="BE1989" s="18"/>
      <c r="BF1989" s="16">
        <v>0</v>
      </c>
      <c r="BG1989" s="18">
        <f t="shared" si="669"/>
        <v>0</v>
      </c>
      <c r="BH1989" s="15" t="s">
        <v>23</v>
      </c>
      <c r="BJ1989" s="86"/>
      <c r="BK1989" s="86"/>
      <c r="BL1989" s="24"/>
      <c r="BM1989" s="24"/>
      <c r="BN1989" s="24"/>
      <c r="BO1989" s="24"/>
      <c r="BP1989" s="24"/>
      <c r="BQ1989" s="126"/>
    </row>
    <row r="1990" spans="1:69" ht="16.8" customHeight="1" x14ac:dyDescent="0.35">
      <c r="A1990" s="15"/>
      <c r="B1990" s="15"/>
      <c r="C1990" s="15" t="s">
        <v>95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96</v>
      </c>
      <c r="L1990" s="50">
        <v>114.5</v>
      </c>
      <c r="M1990" s="16" t="s">
        <v>27</v>
      </c>
      <c r="N1990" s="16" t="s">
        <v>28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5617.5300000000207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6"/>
    </row>
    <row r="1991" spans="1:69" ht="16.8" customHeight="1" x14ac:dyDescent="0.35">
      <c r="A1991" s="15"/>
      <c r="B1991" s="15"/>
      <c r="C1991" s="15" t="s">
        <v>97</v>
      </c>
      <c r="D1991" s="16"/>
      <c r="E1991" s="16"/>
      <c r="F1991" s="16"/>
      <c r="G1991" s="16">
        <v>0</v>
      </c>
      <c r="H1991" s="16"/>
      <c r="I1991" s="4"/>
      <c r="J1991" s="14"/>
      <c r="K1991" s="30" t="s">
        <v>383</v>
      </c>
      <c r="L1991" s="30">
        <v>294.5</v>
      </c>
      <c r="M1991" s="16" t="s">
        <v>23</v>
      </c>
      <c r="N1991" s="16">
        <v>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5617.5300000000207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6"/>
    </row>
    <row r="1992" spans="1:69" ht="16.8" customHeight="1" x14ac:dyDescent="0.35">
      <c r="A1992" s="15"/>
      <c r="B1992" s="15"/>
      <c r="C1992" s="15" t="s">
        <v>100</v>
      </c>
      <c r="D1992" s="16"/>
      <c r="E1992" s="16"/>
      <c r="F1992" s="16"/>
      <c r="G1992" s="16">
        <v>0</v>
      </c>
      <c r="H1992" s="16"/>
      <c r="I1992" s="4"/>
      <c r="J1992" s="14"/>
      <c r="K1992" s="16" t="s">
        <v>431</v>
      </c>
      <c r="L1992" s="16">
        <v>236.02</v>
      </c>
      <c r="M1992" s="44" t="s">
        <v>23</v>
      </c>
      <c r="N1992" s="16">
        <v>0</v>
      </c>
      <c r="O1992" s="16"/>
      <c r="P1992" s="18" t="s">
        <v>23</v>
      </c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5617.5300000000207</v>
      </c>
      <c r="AA1992" s="15" t="s">
        <v>23</v>
      </c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 t="s">
        <v>23</v>
      </c>
      <c r="AR1992" s="14"/>
      <c r="AS1992" s="18"/>
      <c r="AT1992" s="16">
        <v>0</v>
      </c>
      <c r="AU1992" s="18">
        <f t="shared" si="667"/>
        <v>0</v>
      </c>
      <c r="AV1992" s="15" t="s">
        <v>23</v>
      </c>
      <c r="AX1992" s="14"/>
      <c r="AY1992" s="18"/>
      <c r="AZ1992" s="16">
        <v>0</v>
      </c>
      <c r="BA1992" s="18">
        <f t="shared" si="668"/>
        <v>0</v>
      </c>
      <c r="BB1992" s="15" t="s">
        <v>23</v>
      </c>
      <c r="BD1992" s="14"/>
      <c r="BE1992" s="18"/>
      <c r="BF1992" s="16">
        <v>0</v>
      </c>
      <c r="BG1992" s="18">
        <f t="shared" si="669"/>
        <v>0</v>
      </c>
      <c r="BH1992" s="15" t="s">
        <v>23</v>
      </c>
      <c r="BJ1992" s="86"/>
      <c r="BK1992" s="86"/>
      <c r="BL1992" s="24"/>
      <c r="BM1992" s="24"/>
      <c r="BN1992" s="24"/>
      <c r="BO1992" s="24"/>
      <c r="BP1992" s="24"/>
      <c r="BQ1992" s="126"/>
    </row>
    <row r="1993" spans="1:69" ht="16.8" customHeight="1" x14ac:dyDescent="0.35">
      <c r="A1993" s="15"/>
      <c r="B1993" s="15"/>
      <c r="C1993" s="64" t="s">
        <v>157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468</v>
      </c>
      <c r="L1993" s="16">
        <v>307.5</v>
      </c>
      <c r="M1993" s="16" t="s">
        <v>23</v>
      </c>
      <c r="N1993" s="16">
        <v>0</v>
      </c>
      <c r="O1993" s="16" t="s">
        <v>23</v>
      </c>
      <c r="P1993" s="18" t="s">
        <v>23</v>
      </c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5617.5300000000207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6"/>
    </row>
    <row r="1994" spans="1:69" ht="16.8" customHeight="1" x14ac:dyDescent="0.35">
      <c r="A1994" s="15"/>
      <c r="B1994" s="15"/>
      <c r="C1994" s="15" t="s">
        <v>104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467</v>
      </c>
      <c r="L1994" s="16">
        <v>100</v>
      </c>
      <c r="M1994" s="16" t="s">
        <v>483</v>
      </c>
      <c r="N1994" s="16">
        <v>387.96</v>
      </c>
      <c r="O1994" s="16" t="s">
        <v>23</v>
      </c>
      <c r="P1994" s="18" t="s">
        <v>23</v>
      </c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195</v>
      </c>
      <c r="X1994" s="18">
        <v>0</v>
      </c>
      <c r="Y1994" s="16"/>
      <c r="Z1994" s="18">
        <f t="shared" si="665"/>
        <v>5617.5300000000207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6"/>
    </row>
    <row r="1995" spans="1:69" ht="16.8" customHeight="1" x14ac:dyDescent="0.35">
      <c r="A1995" s="15"/>
      <c r="B1995" s="15"/>
      <c r="C1995" s="47" t="s">
        <v>158</v>
      </c>
      <c r="D1995" s="16"/>
      <c r="E1995" s="16"/>
      <c r="F1995" s="1">
        <v>0</v>
      </c>
      <c r="G1995" s="16">
        <v>0</v>
      </c>
      <c r="H1995" s="16"/>
      <c r="I1995" s="4" t="s">
        <v>23</v>
      </c>
      <c r="J1995" s="14"/>
      <c r="K1995" s="44" t="s">
        <v>484</v>
      </c>
      <c r="L1995" s="16">
        <v>0.99</v>
      </c>
      <c r="M1995" s="44" t="s">
        <v>485</v>
      </c>
      <c r="N1995" s="16">
        <v>0.18</v>
      </c>
      <c r="O1995" s="16" t="s">
        <v>23</v>
      </c>
      <c r="P1995" s="18" t="s">
        <v>23</v>
      </c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5617.5300000000207</v>
      </c>
      <c r="AA1995" s="15" t="s">
        <v>23</v>
      </c>
      <c r="AB1995" s="24"/>
      <c r="AC1995" s="64" t="s">
        <v>159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 t="s">
        <v>23</v>
      </c>
      <c r="AR1995" s="14"/>
      <c r="AS1995" s="18"/>
      <c r="AT1995" s="16">
        <v>0</v>
      </c>
      <c r="AU1995" s="18">
        <f t="shared" si="667"/>
        <v>0</v>
      </c>
      <c r="AV1995" s="15" t="s">
        <v>23</v>
      </c>
      <c r="AX1995" s="14"/>
      <c r="AY1995" s="18"/>
      <c r="AZ1995" s="16">
        <v>0</v>
      </c>
      <c r="BA1995" s="18">
        <f t="shared" si="668"/>
        <v>0</v>
      </c>
      <c r="BB1995" s="15" t="s">
        <v>23</v>
      </c>
      <c r="BD1995" s="14"/>
      <c r="BE1995" s="18"/>
      <c r="BF1995" s="16">
        <v>0</v>
      </c>
      <c r="BG1995" s="18">
        <f t="shared" si="669"/>
        <v>0</v>
      </c>
      <c r="BH1995" s="15" t="s">
        <v>23</v>
      </c>
      <c r="BJ1995" s="86" t="s">
        <v>492</v>
      </c>
      <c r="BK1995" s="86"/>
      <c r="BL1995" s="24">
        <v>138.88999999999999</v>
      </c>
      <c r="BM1995" s="24" t="s">
        <v>493</v>
      </c>
      <c r="BN1995" s="24"/>
      <c r="BO1995" s="24"/>
      <c r="BP1995" s="24"/>
      <c r="BQ1995" s="126"/>
    </row>
    <row r="1996" spans="1:69" ht="16.8" customHeight="1" x14ac:dyDescent="0.35">
      <c r="A1996" s="15"/>
      <c r="B1996" s="15"/>
      <c r="C1996" s="15" t="s">
        <v>108</v>
      </c>
      <c r="D1996" s="16"/>
      <c r="E1996" s="16"/>
      <c r="F1996" s="16"/>
      <c r="G1996" s="16">
        <v>0</v>
      </c>
      <c r="H1996" s="16"/>
      <c r="I1996" s="4" t="s">
        <v>23</v>
      </c>
      <c r="J1996" s="14"/>
      <c r="K1996" s="25" t="s">
        <v>438</v>
      </c>
      <c r="L1996" s="83">
        <v>700</v>
      </c>
      <c r="M1996" s="25" t="s">
        <v>23</v>
      </c>
      <c r="N1996" s="83">
        <v>0</v>
      </c>
      <c r="O1996" s="16" t="s">
        <v>23</v>
      </c>
      <c r="P1996" s="18" t="s">
        <v>23</v>
      </c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110</v>
      </c>
      <c r="W1996" s="14"/>
      <c r="X1996" s="18"/>
      <c r="Y1996" s="16">
        <v>0</v>
      </c>
      <c r="Z1996" s="18">
        <f t="shared" si="665"/>
        <v>5617.5300000000207</v>
      </c>
      <c r="AA1996" s="15" t="s">
        <v>23</v>
      </c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 t="s">
        <v>23</v>
      </c>
      <c r="AR1996" s="14"/>
      <c r="AS1996" s="18">
        <v>0</v>
      </c>
      <c r="AT1996" s="16">
        <v>0</v>
      </c>
      <c r="AU1996" s="18">
        <f t="shared" si="667"/>
        <v>0</v>
      </c>
      <c r="AV1996" s="15" t="s">
        <v>23</v>
      </c>
      <c r="AX1996" s="14"/>
      <c r="AY1996" s="18">
        <v>0</v>
      </c>
      <c r="AZ1996" s="16">
        <v>0</v>
      </c>
      <c r="BA1996" s="18">
        <f t="shared" si="668"/>
        <v>0</v>
      </c>
      <c r="BB1996" s="15" t="s">
        <v>23</v>
      </c>
      <c r="BD1996" s="14"/>
      <c r="BE1996" s="18">
        <v>0</v>
      </c>
      <c r="BF1996" s="16">
        <v>0</v>
      </c>
      <c r="BG1996" s="18">
        <f t="shared" si="669"/>
        <v>0</v>
      </c>
      <c r="BH1996" s="15" t="s">
        <v>23</v>
      </c>
      <c r="BJ1996" s="86" t="s">
        <v>494</v>
      </c>
      <c r="BK1996" s="86"/>
      <c r="BL1996" s="24">
        <v>868.18</v>
      </c>
      <c r="BM1996" s="24" t="s">
        <v>493</v>
      </c>
      <c r="BN1996" s="24"/>
      <c r="BO1996" s="24"/>
      <c r="BP1996" s="24"/>
      <c r="BQ1996" s="126"/>
    </row>
    <row r="1997" spans="1:69" ht="16.8" customHeight="1" x14ac:dyDescent="0.35">
      <c r="A1997" s="15"/>
      <c r="B1997" s="15"/>
      <c r="C1997" s="15" t="s">
        <v>111</v>
      </c>
      <c r="D1997" s="16"/>
      <c r="E1997" s="16"/>
      <c r="F1997" s="16">
        <v>0</v>
      </c>
      <c r="G1997" s="16">
        <v>0</v>
      </c>
      <c r="H1997" s="16"/>
      <c r="I1997" s="4" t="s">
        <v>23</v>
      </c>
      <c r="J1997" s="14"/>
      <c r="K1997" s="16" t="s">
        <v>452</v>
      </c>
      <c r="L1997" s="16">
        <v>9</v>
      </c>
      <c r="M1997" s="16" t="s">
        <v>23</v>
      </c>
      <c r="N1997" s="67">
        <v>0</v>
      </c>
      <c r="O1997" s="16"/>
      <c r="P1997" s="18" t="s">
        <v>23</v>
      </c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5617.5300000000207</v>
      </c>
      <c r="AA1997" s="15" t="s">
        <v>23</v>
      </c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 t="s">
        <v>23</v>
      </c>
      <c r="AR1997" s="14"/>
      <c r="AS1997" s="18">
        <v>0</v>
      </c>
      <c r="AT1997" s="16">
        <v>0</v>
      </c>
      <c r="AU1997" s="18">
        <f t="shared" si="667"/>
        <v>0</v>
      </c>
      <c r="AV1997" s="15" t="s">
        <v>23</v>
      </c>
      <c r="AX1997" s="14"/>
      <c r="AY1997" s="18">
        <v>0</v>
      </c>
      <c r="AZ1997" s="16">
        <v>0</v>
      </c>
      <c r="BA1997" s="18">
        <f t="shared" si="668"/>
        <v>0</v>
      </c>
      <c r="BB1997" s="15" t="s">
        <v>23</v>
      </c>
      <c r="BD1997" s="14"/>
      <c r="BE1997" s="18">
        <v>0</v>
      </c>
      <c r="BF1997" s="16">
        <v>0</v>
      </c>
      <c r="BG1997" s="18">
        <f t="shared" si="669"/>
        <v>0</v>
      </c>
      <c r="BH1997" s="15" t="s">
        <v>23</v>
      </c>
      <c r="BJ1997" s="86" t="s">
        <v>23</v>
      </c>
      <c r="BK1997" s="86"/>
      <c r="BL1997" s="24"/>
      <c r="BM1997" s="24"/>
      <c r="BN1997" s="24"/>
      <c r="BO1997" s="24"/>
      <c r="BP1997" s="24"/>
      <c r="BQ1997" s="126"/>
    </row>
    <row r="1998" spans="1:69" ht="16.8" customHeight="1" x14ac:dyDescent="0.35">
      <c r="A1998" s="15"/>
      <c r="B1998" s="15"/>
      <c r="C1998" s="15" t="s">
        <v>113</v>
      </c>
      <c r="D1998" s="16"/>
      <c r="E1998" s="16"/>
      <c r="F1998" s="16">
        <v>0</v>
      </c>
      <c r="G1998" s="16">
        <v>0</v>
      </c>
      <c r="H1998" s="16"/>
      <c r="I1998" s="4" t="s">
        <v>23</v>
      </c>
      <c r="J1998" s="14"/>
      <c r="K1998" s="44" t="s">
        <v>475</v>
      </c>
      <c r="L1998" s="16">
        <v>600</v>
      </c>
      <c r="M1998" s="16" t="s">
        <v>23</v>
      </c>
      <c r="N1998" s="16">
        <v>0</v>
      </c>
      <c r="O1998" s="16"/>
      <c r="P1998" s="18" t="s">
        <v>23</v>
      </c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5617.5300000000207</v>
      </c>
      <c r="AA1998" s="15" t="s">
        <v>23</v>
      </c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 t="s">
        <v>23</v>
      </c>
      <c r="AR1998" s="14"/>
      <c r="AS1998" s="18">
        <v>0</v>
      </c>
      <c r="AT1998" s="16"/>
      <c r="AU1998" s="18">
        <f t="shared" si="667"/>
        <v>0</v>
      </c>
      <c r="AV1998" s="15" t="s">
        <v>23</v>
      </c>
      <c r="AX1998" s="14"/>
      <c r="AY1998" s="18">
        <v>0</v>
      </c>
      <c r="AZ1998" s="16"/>
      <c r="BA1998" s="18">
        <f t="shared" si="668"/>
        <v>0</v>
      </c>
      <c r="BB1998" s="15" t="s">
        <v>23</v>
      </c>
      <c r="BD1998" s="14"/>
      <c r="BE1998" s="18">
        <v>0</v>
      </c>
      <c r="BF1998" s="16"/>
      <c r="BG1998" s="18">
        <f t="shared" si="669"/>
        <v>0</v>
      </c>
      <c r="BH1998" s="15" t="s">
        <v>23</v>
      </c>
      <c r="BJ1998" s="86"/>
      <c r="BK1998" s="86"/>
      <c r="BL1998" s="24"/>
      <c r="BM1998" s="24"/>
      <c r="BN1998" s="24"/>
      <c r="BO1998" s="24"/>
      <c r="BP1998" s="24"/>
      <c r="BQ1998" s="126"/>
    </row>
    <row r="1999" spans="1:69" ht="16.8" customHeight="1" x14ac:dyDescent="0.35">
      <c r="A1999" s="15" t="s">
        <v>23</v>
      </c>
      <c r="B1999" s="15"/>
      <c r="C1999" s="15" t="s">
        <v>495</v>
      </c>
      <c r="D1999" s="16"/>
      <c r="E1999" s="16"/>
      <c r="F1999" s="16">
        <v>5395.5</v>
      </c>
      <c r="G1999" s="16"/>
      <c r="H1999" s="16"/>
      <c r="I1999" s="4"/>
      <c r="J1999" s="14"/>
      <c r="K1999" s="16" t="s">
        <v>476</v>
      </c>
      <c r="L1999" s="16">
        <v>0.5</v>
      </c>
      <c r="M1999" s="44" t="s">
        <v>23</v>
      </c>
      <c r="N1999" s="16">
        <v>0</v>
      </c>
      <c r="O1999" s="16"/>
      <c r="P1999" s="18" t="s">
        <v>23</v>
      </c>
      <c r="Q1999" s="14"/>
      <c r="R1999" s="18">
        <v>0</v>
      </c>
      <c r="S1999" s="16">
        <v>0</v>
      </c>
      <c r="T1999" s="18">
        <f t="shared" si="664"/>
        <v>83120.239999999991</v>
      </c>
      <c r="U1999" s="15" t="s">
        <v>23</v>
      </c>
      <c r="W1999" s="14"/>
      <c r="X1999" s="18">
        <f>F1999</f>
        <v>5395.5</v>
      </c>
      <c r="Y1999" s="16">
        <v>0</v>
      </c>
      <c r="Z1999" s="18">
        <f t="shared" si="665"/>
        <v>11013.030000000021</v>
      </c>
      <c r="AA1999" s="15" t="str">
        <f>C1999</f>
        <v>VERS. GALARATE 12/2 3.393,50+ 250</v>
      </c>
      <c r="AB1999" s="24"/>
      <c r="AC1999" s="15" t="s">
        <v>23</v>
      </c>
      <c r="AD1999" s="25"/>
      <c r="AE1999" s="62" t="s">
        <v>23</v>
      </c>
      <c r="AF1999" s="63" t="s">
        <v>23</v>
      </c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 t="s">
        <v>23</v>
      </c>
      <c r="AR1999" s="14"/>
      <c r="AS1999" s="18">
        <v>0</v>
      </c>
      <c r="AT1999" s="16"/>
      <c r="AU1999" s="18">
        <f t="shared" si="667"/>
        <v>0</v>
      </c>
      <c r="AV1999" s="15" t="s">
        <v>23</v>
      </c>
      <c r="AX1999" s="14"/>
      <c r="AY1999" s="18">
        <v>0</v>
      </c>
      <c r="AZ1999" s="16"/>
      <c r="BA1999" s="18">
        <f t="shared" si="668"/>
        <v>0</v>
      </c>
      <c r="BB1999" s="15" t="s">
        <v>23</v>
      </c>
      <c r="BD1999" s="14"/>
      <c r="BE1999" s="18">
        <v>0</v>
      </c>
      <c r="BF1999" s="16"/>
      <c r="BG1999" s="18">
        <f t="shared" si="669"/>
        <v>0</v>
      </c>
      <c r="BH1999" s="15" t="s">
        <v>23</v>
      </c>
      <c r="BJ1999" s="86"/>
      <c r="BK1999" s="86"/>
      <c r="BL1999" s="24"/>
      <c r="BM1999" s="24"/>
      <c r="BN1999" s="24"/>
      <c r="BO1999" s="24"/>
      <c r="BP1999" s="24"/>
      <c r="BQ1999" s="126"/>
    </row>
    <row r="2000" spans="1:69" ht="16.8" customHeight="1" x14ac:dyDescent="0.35">
      <c r="A2000" s="15"/>
      <c r="B2000" s="15" t="s">
        <v>23</v>
      </c>
      <c r="C2000" s="15" t="s">
        <v>496</v>
      </c>
      <c r="D2000" s="16"/>
      <c r="E2000" s="16"/>
      <c r="F2000" s="16">
        <v>0</v>
      </c>
      <c r="G2000" s="16"/>
      <c r="H2000" s="16">
        <v>0</v>
      </c>
      <c r="I2000" s="4"/>
      <c r="J2000" s="14" t="s">
        <v>23</v>
      </c>
      <c r="K2000" s="44" t="s">
        <v>447</v>
      </c>
      <c r="L2000" s="16">
        <v>364.5</v>
      </c>
      <c r="M2000" s="16" t="s">
        <v>23</v>
      </c>
      <c r="N2000" s="16">
        <v>0</v>
      </c>
      <c r="O2000" s="16"/>
      <c r="P2000" s="18" t="s">
        <v>23</v>
      </c>
      <c r="Q2000" s="14"/>
      <c r="R2000" s="18">
        <v>0</v>
      </c>
      <c r="S2000" s="16">
        <v>0</v>
      </c>
      <c r="T2000" s="18">
        <f t="shared" si="664"/>
        <v>83120.239999999991</v>
      </c>
      <c r="U2000" s="15" t="s">
        <v>23</v>
      </c>
      <c r="W2000" s="14"/>
      <c r="X2000" s="18">
        <f>F2000</f>
        <v>0</v>
      </c>
      <c r="Y2000" s="16"/>
      <c r="Z2000" s="18">
        <f t="shared" si="665"/>
        <v>11013.030000000021</v>
      </c>
      <c r="AA2000" s="15" t="s">
        <v>23</v>
      </c>
      <c r="AB2000" s="24"/>
      <c r="AC2000" s="15" t="s">
        <v>23</v>
      </c>
      <c r="AD2000" s="25"/>
      <c r="AE2000" s="62" t="s">
        <v>23</v>
      </c>
      <c r="AF2000" s="63" t="s">
        <v>23</v>
      </c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 t="s">
        <v>23</v>
      </c>
      <c r="AR2000" s="14"/>
      <c r="AS2000" s="18">
        <v>0</v>
      </c>
      <c r="AT2000" s="16"/>
      <c r="AU2000" s="18">
        <f t="shared" si="667"/>
        <v>0</v>
      </c>
      <c r="AV2000" s="15" t="s">
        <v>23</v>
      </c>
      <c r="AX2000" s="14"/>
      <c r="AY2000" s="18">
        <v>0</v>
      </c>
      <c r="AZ2000" s="16"/>
      <c r="BA2000" s="18">
        <f t="shared" si="668"/>
        <v>0</v>
      </c>
      <c r="BB2000" s="15" t="s">
        <v>23</v>
      </c>
      <c r="BD2000" s="14"/>
      <c r="BE2000" s="18">
        <v>0</v>
      </c>
      <c r="BF2000" s="16"/>
      <c r="BG2000" s="18">
        <f t="shared" si="669"/>
        <v>0</v>
      </c>
      <c r="BH2000" s="15" t="s">
        <v>23</v>
      </c>
      <c r="BJ2000" s="86"/>
      <c r="BK2000" s="86"/>
      <c r="BL2000" s="24"/>
      <c r="BM2000" s="24"/>
      <c r="BN2000" s="24"/>
      <c r="BO2000" s="24"/>
      <c r="BP2000" s="24"/>
      <c r="BQ2000" s="126"/>
    </row>
    <row r="2001" spans="1:69" ht="16.8" customHeight="1" x14ac:dyDescent="0.35">
      <c r="A2001" s="15" t="s">
        <v>23</v>
      </c>
      <c r="B2001" s="15"/>
      <c r="C2001" s="15" t="s">
        <v>497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477</v>
      </c>
      <c r="L2001" s="16">
        <v>0.01</v>
      </c>
      <c r="M2001" s="44" t="s">
        <v>23</v>
      </c>
      <c r="N2001" s="16">
        <v>0</v>
      </c>
      <c r="O2001" s="16"/>
      <c r="P2001" s="18" t="s">
        <v>23</v>
      </c>
      <c r="Q2001" s="14"/>
      <c r="R2001" s="18">
        <v>0</v>
      </c>
      <c r="S2001" s="16">
        <v>0</v>
      </c>
      <c r="T2001" s="18">
        <f t="shared" si="664"/>
        <v>83120.239999999991</v>
      </c>
      <c r="U2001" s="15" t="s">
        <v>23</v>
      </c>
      <c r="W2001" s="14"/>
      <c r="X2001" s="18">
        <f>F2001</f>
        <v>0</v>
      </c>
      <c r="Y2001" s="16"/>
      <c r="Z2001" s="18">
        <f t="shared" si="665"/>
        <v>11013.030000000021</v>
      </c>
      <c r="AA2001" s="15" t="s">
        <v>23</v>
      </c>
      <c r="AB2001" s="24"/>
      <c r="AC2001" s="15" t="s">
        <v>23</v>
      </c>
      <c r="AD2001" s="25"/>
      <c r="AE2001" s="62" t="s">
        <v>23</v>
      </c>
      <c r="AF2001" s="63" t="s">
        <v>23</v>
      </c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 t="s">
        <v>23</v>
      </c>
      <c r="AR2001" s="14"/>
      <c r="AS2001" s="18">
        <v>0</v>
      </c>
      <c r="AT2001" s="16"/>
      <c r="AU2001" s="18">
        <f t="shared" si="667"/>
        <v>0</v>
      </c>
      <c r="AV2001" s="15" t="s">
        <v>23</v>
      </c>
      <c r="AX2001" s="14"/>
      <c r="AY2001" s="18">
        <v>0</v>
      </c>
      <c r="AZ2001" s="16"/>
      <c r="BA2001" s="18">
        <f t="shared" si="668"/>
        <v>0</v>
      </c>
      <c r="BB2001" s="15" t="s">
        <v>23</v>
      </c>
      <c r="BD2001" s="14"/>
      <c r="BE2001" s="18">
        <v>0</v>
      </c>
      <c r="BF2001" s="16"/>
      <c r="BG2001" s="18">
        <f t="shared" si="669"/>
        <v>0</v>
      </c>
      <c r="BH2001" s="15" t="s">
        <v>23</v>
      </c>
      <c r="BJ2001" s="86"/>
      <c r="BK2001" s="86"/>
      <c r="BL2001" s="24"/>
      <c r="BM2001" s="24"/>
      <c r="BN2001" s="24"/>
      <c r="BO2001" s="24"/>
      <c r="BP2001" s="24"/>
      <c r="BQ2001" s="126"/>
    </row>
    <row r="2002" spans="1:69" ht="16.8" customHeight="1" x14ac:dyDescent="0.35">
      <c r="A2002" s="15"/>
      <c r="B2002" s="15"/>
      <c r="C2002" s="15" t="s">
        <v>498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69</v>
      </c>
      <c r="L2002" s="51">
        <f>AI2011</f>
        <v>0</v>
      </c>
      <c r="M2002" s="16" t="s">
        <v>23</v>
      </c>
      <c r="N2002" s="16">
        <v>0</v>
      </c>
      <c r="O2002" s="16"/>
      <c r="P2002" s="18" t="s">
        <v>23</v>
      </c>
      <c r="Q2002" s="14"/>
      <c r="R2002" s="18">
        <v>0</v>
      </c>
      <c r="S2002" s="16">
        <v>0</v>
      </c>
      <c r="T2002" s="18">
        <f t="shared" si="664"/>
        <v>83120.239999999991</v>
      </c>
      <c r="U2002" s="15" t="s">
        <v>23</v>
      </c>
      <c r="W2002" s="14"/>
      <c r="X2002" s="18">
        <f>F2002</f>
        <v>0</v>
      </c>
      <c r="Y2002" s="16">
        <v>0</v>
      </c>
      <c r="Z2002" s="18">
        <f t="shared" si="665"/>
        <v>11013.030000000021</v>
      </c>
      <c r="AA2002" s="15" t="str">
        <f>C2002</f>
        <v xml:space="preserve">    "  GALLARATE 32700</v>
      </c>
      <c r="AB2002" s="24"/>
      <c r="AC2002" s="15" t="s">
        <v>23</v>
      </c>
      <c r="AD2002" s="25"/>
      <c r="AE2002" s="62" t="s">
        <v>23</v>
      </c>
      <c r="AF2002" s="63" t="s">
        <v>23</v>
      </c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 t="s">
        <v>23</v>
      </c>
      <c r="AR2002" s="14"/>
      <c r="AS2002" s="18">
        <v>0</v>
      </c>
      <c r="AT2002" s="16"/>
      <c r="AU2002" s="18">
        <f t="shared" si="667"/>
        <v>0</v>
      </c>
      <c r="AV2002" s="15" t="s">
        <v>23</v>
      </c>
      <c r="AX2002" s="14"/>
      <c r="AY2002" s="18">
        <v>0</v>
      </c>
      <c r="AZ2002" s="16"/>
      <c r="BA2002" s="18">
        <f t="shared" si="668"/>
        <v>0</v>
      </c>
      <c r="BB2002" s="15" t="s">
        <v>23</v>
      </c>
      <c r="BD2002" s="14"/>
      <c r="BE2002" s="18">
        <v>0</v>
      </c>
      <c r="BF2002" s="16"/>
      <c r="BG2002" s="18">
        <f t="shared" si="669"/>
        <v>0</v>
      </c>
      <c r="BH2002" s="15" t="s">
        <v>23</v>
      </c>
      <c r="BJ2002" s="86"/>
      <c r="BK2002" s="86"/>
      <c r="BL2002" s="24"/>
      <c r="BM2002" s="24"/>
      <c r="BN2002" s="24"/>
      <c r="BO2002" s="24"/>
      <c r="BP2002" s="24"/>
      <c r="BQ2002" s="126"/>
    </row>
    <row r="2003" spans="1:69" ht="16.8" customHeight="1" x14ac:dyDescent="0.35">
      <c r="A2003" s="15"/>
      <c r="B2003" s="15"/>
      <c r="C2003" s="68" t="s">
        <v>115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119</v>
      </c>
      <c r="L2003" s="16">
        <f>SUM(L1990:L2002)</f>
        <v>2727.5200000000004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 t="s">
        <v>23</v>
      </c>
      <c r="W2003" s="14"/>
      <c r="X2003" s="18">
        <v>0</v>
      </c>
      <c r="Y2003" s="16"/>
      <c r="Z2003" s="18">
        <f t="shared" si="665"/>
        <v>11013.030000000021</v>
      </c>
      <c r="AA2003" s="15" t="str">
        <f>C2003</f>
        <v>VERSAMENTO</v>
      </c>
      <c r="AB2003" s="24"/>
      <c r="AC2003" s="15" t="s">
        <v>23</v>
      </c>
      <c r="AD2003" s="25"/>
      <c r="AE2003" s="62" t="s">
        <v>23</v>
      </c>
      <c r="AF2003" s="63" t="s">
        <v>23</v>
      </c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 t="s">
        <v>23</v>
      </c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 t="s">
        <v>23</v>
      </c>
      <c r="BD2003" s="14"/>
      <c r="BE2003" s="18">
        <v>0</v>
      </c>
      <c r="BF2003" s="16"/>
      <c r="BG2003" s="18">
        <f t="shared" si="669"/>
        <v>0</v>
      </c>
      <c r="BH2003" s="15" t="s">
        <v>23</v>
      </c>
      <c r="BJ2003" s="86"/>
      <c r="BK2003" s="86"/>
      <c r="BL2003" s="24"/>
      <c r="BM2003" s="24"/>
      <c r="BN2003" s="24"/>
      <c r="BO2003" s="24"/>
      <c r="BP2003" s="24"/>
      <c r="BQ2003" s="126"/>
    </row>
    <row r="2004" spans="1:69" ht="16.8" customHeight="1" x14ac:dyDescent="0.35">
      <c r="A2004" s="15"/>
      <c r="B2004" s="15"/>
      <c r="C2004" s="15" t="s">
        <v>178</v>
      </c>
      <c r="D2004" s="16"/>
      <c r="E2004" s="16"/>
      <c r="F2004" s="16">
        <f>'BONIFICI GENERALI '!B1610+'BONIFICI TUTELA'!B986+BL2011</f>
        <v>45940.68</v>
      </c>
      <c r="G2004" s="85">
        <f>F1994</f>
        <v>0</v>
      </c>
      <c r="H2004" s="16"/>
      <c r="I2004" s="4"/>
      <c r="J2004" s="14"/>
      <c r="K2004" s="17" t="s">
        <v>94</v>
      </c>
      <c r="L2004" s="16">
        <f>SUM(N1991:N2004)</f>
        <v>388.14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 t="s">
        <v>23</v>
      </c>
      <c r="W2004" s="14"/>
      <c r="X2004" s="18">
        <f>F2004</f>
        <v>45940.68</v>
      </c>
      <c r="Y2004" s="16">
        <f>G2004</f>
        <v>0</v>
      </c>
      <c r="Z2004" s="18">
        <f t="shared" si="665"/>
        <v>56953.710000000021</v>
      </c>
      <c r="AA2004" s="15" t="str">
        <f>C2004</f>
        <v>BONIFICI</v>
      </c>
      <c r="AB2004" s="24"/>
      <c r="AC2004" s="15" t="s">
        <v>23</v>
      </c>
      <c r="AD2004" s="25"/>
      <c r="AE2004" s="62" t="s">
        <v>23</v>
      </c>
      <c r="AF2004" s="63" t="s">
        <v>23</v>
      </c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 t="s">
        <v>23</v>
      </c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 t="s">
        <v>23</v>
      </c>
      <c r="BD2004" s="14"/>
      <c r="BE2004" s="18">
        <v>0</v>
      </c>
      <c r="BF2004" s="16"/>
      <c r="BG2004" s="18">
        <f t="shared" si="669"/>
        <v>0</v>
      </c>
      <c r="BH2004" s="15" t="s">
        <v>23</v>
      </c>
      <c r="BJ2004" s="86"/>
      <c r="BK2004" s="86"/>
      <c r="BL2004" s="24"/>
      <c r="BM2004" s="24"/>
      <c r="BN2004" s="24"/>
      <c r="BO2004" s="24"/>
      <c r="BP2004" s="24"/>
      <c r="BQ2004" s="126"/>
    </row>
    <row r="2005" spans="1:69" ht="16.8" customHeight="1" x14ac:dyDescent="0.35">
      <c r="A2005" s="15"/>
      <c r="B2005" s="15"/>
      <c r="C2005" s="47" t="s">
        <v>120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 t="s">
        <v>23</v>
      </c>
      <c r="N2005" s="3" t="s">
        <v>23</v>
      </c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56953.710000000021</v>
      </c>
      <c r="AA2005" s="15" t="str">
        <f>C2005</f>
        <v>PREL .PROVVIGIONI MATURATE</v>
      </c>
      <c r="AB2005" s="24"/>
      <c r="AC2005" s="15" t="s">
        <v>166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 t="s">
        <v>23</v>
      </c>
      <c r="AR2005" s="14"/>
      <c r="AS2005" s="18"/>
      <c r="AT2005" s="25">
        <v>0</v>
      </c>
      <c r="AU2005" s="18">
        <f t="shared" si="667"/>
        <v>0</v>
      </c>
      <c r="AV2005" s="15" t="s">
        <v>23</v>
      </c>
      <c r="AX2005" s="14"/>
      <c r="AY2005" s="18"/>
      <c r="AZ2005" s="25">
        <v>0</v>
      </c>
      <c r="BA2005" s="18">
        <f t="shared" si="668"/>
        <v>0</v>
      </c>
      <c r="BB2005" s="15" t="s">
        <v>23</v>
      </c>
      <c r="BD2005" s="14"/>
      <c r="BE2005" s="18"/>
      <c r="BF2005" s="25">
        <v>0</v>
      </c>
      <c r="BG2005" s="18">
        <f t="shared" si="669"/>
        <v>0</v>
      </c>
      <c r="BH2005" s="15" t="s">
        <v>23</v>
      </c>
      <c r="BJ2005" s="86"/>
      <c r="BK2005" s="86"/>
      <c r="BL2005" s="24"/>
      <c r="BM2005" s="24"/>
      <c r="BN2005" s="24"/>
      <c r="BO2005" s="24"/>
      <c r="BP2005" s="24"/>
      <c r="BQ2005" s="126"/>
    </row>
    <row r="2006" spans="1:69" ht="16.8" customHeight="1" x14ac:dyDescent="0.35">
      <c r="A2006" s="15"/>
      <c r="B2006" s="15"/>
      <c r="C2006" s="15" t="s">
        <v>121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 t="s">
        <v>23</v>
      </c>
      <c r="N2006" s="16" t="s">
        <v>23</v>
      </c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56953.710000000021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6"/>
    </row>
    <row r="2007" spans="1:69" ht="16.8" customHeight="1" x14ac:dyDescent="0.35">
      <c r="A2007" s="15" t="s">
        <v>23</v>
      </c>
      <c r="B2007" s="15"/>
      <c r="C2007" s="15" t="s">
        <v>122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56953.710000000021</v>
      </c>
      <c r="AA2007" s="15" t="s">
        <v>23</v>
      </c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 t="s">
        <v>23</v>
      </c>
      <c r="AR2007" s="14"/>
      <c r="AS2007" s="18"/>
      <c r="AT2007" s="16">
        <v>0</v>
      </c>
      <c r="AU2007" s="18">
        <f t="shared" si="667"/>
        <v>0</v>
      </c>
      <c r="AV2007" s="15" t="s">
        <v>23</v>
      </c>
      <c r="AX2007" s="14"/>
      <c r="AY2007" s="18"/>
      <c r="AZ2007" s="16">
        <v>0</v>
      </c>
      <c r="BA2007" s="18">
        <f t="shared" si="668"/>
        <v>0</v>
      </c>
      <c r="BB2007" s="15" t="s">
        <v>23</v>
      </c>
      <c r="BD2007" s="14"/>
      <c r="BE2007" s="18"/>
      <c r="BF2007" s="16">
        <v>0</v>
      </c>
      <c r="BG2007" s="18">
        <f t="shared" si="669"/>
        <v>0</v>
      </c>
      <c r="BH2007" s="15" t="s">
        <v>23</v>
      </c>
      <c r="BJ2007" s="86"/>
      <c r="BK2007" s="86"/>
      <c r="BL2007" s="24"/>
      <c r="BM2007" s="24"/>
      <c r="BN2007" s="24"/>
      <c r="BO2007" s="24"/>
      <c r="BP2007" s="24"/>
      <c r="BQ2007" s="126"/>
    </row>
    <row r="2008" spans="1:69" ht="16.8" customHeight="1" x14ac:dyDescent="0.35">
      <c r="A2008" s="15"/>
      <c r="B2008" s="15"/>
      <c r="C2008" s="15" t="s">
        <v>23</v>
      </c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123</v>
      </c>
      <c r="L2008" s="3">
        <f>SUM(L1988:L2002)+N1987+L2004+L2005</f>
        <v>161172.31000000003</v>
      </c>
      <c r="M2008" s="3">
        <f>SUM(O1957:O1976)+N1986</f>
        <v>92436.040000000008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 t="s">
        <v>23</v>
      </c>
      <c r="W2008" s="14"/>
      <c r="X2008" s="18">
        <v>0</v>
      </c>
      <c r="Y2008" s="16">
        <v>0</v>
      </c>
      <c r="Z2008" s="18">
        <f t="shared" si="665"/>
        <v>56953.710000000021</v>
      </c>
      <c r="AA2008" s="15" t="s">
        <v>23</v>
      </c>
      <c r="AB2008" s="24"/>
      <c r="AC2008" s="15" t="str">
        <f>C2008</f>
        <v/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119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 t="s">
        <v>23</v>
      </c>
      <c r="AR2008" s="14"/>
      <c r="AS2008" s="18"/>
      <c r="AT2008" s="16">
        <v>0</v>
      </c>
      <c r="AU2008" s="18">
        <f t="shared" si="667"/>
        <v>0</v>
      </c>
      <c r="AV2008" s="16" t="s">
        <v>23</v>
      </c>
      <c r="AX2008" s="14"/>
      <c r="AY2008" s="18"/>
      <c r="AZ2008" s="16">
        <v>0</v>
      </c>
      <c r="BA2008" s="18">
        <f t="shared" si="668"/>
        <v>0</v>
      </c>
      <c r="BB2008" s="15" t="s">
        <v>23</v>
      </c>
      <c r="BD2008" s="14"/>
      <c r="BE2008" s="18"/>
      <c r="BF2008" s="16">
        <v>0</v>
      </c>
      <c r="BG2008" s="18">
        <f t="shared" si="669"/>
        <v>0</v>
      </c>
      <c r="BH2008" s="15" t="s">
        <v>23</v>
      </c>
      <c r="BJ2008" s="86"/>
      <c r="BK2008" s="86"/>
      <c r="BL2008" s="24"/>
      <c r="BM2008" s="24"/>
      <c r="BN2008" s="24"/>
      <c r="BO2008" s="24"/>
      <c r="BP2008" s="24"/>
      <c r="BQ2008" s="126"/>
    </row>
    <row r="2009" spans="1:69" ht="16.8" customHeight="1" x14ac:dyDescent="0.35">
      <c r="A2009" s="15"/>
      <c r="B2009" s="15"/>
      <c r="C2009" s="64" t="s">
        <v>150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 t="s">
        <v>23</v>
      </c>
      <c r="K2009" s="6" t="s">
        <v>124</v>
      </c>
      <c r="L2009" s="3">
        <f>L2008-M2008</f>
        <v>68736.270000000019</v>
      </c>
      <c r="M2009" s="16"/>
      <c r="N2009" s="16"/>
      <c r="O2009" s="16" t="s">
        <v>23</v>
      </c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56953.710000000021</v>
      </c>
      <c r="AA2009" s="15" t="s">
        <v>23</v>
      </c>
      <c r="AB2009" s="24"/>
      <c r="AC2009" s="71" t="s">
        <v>199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125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 t="s">
        <v>23</v>
      </c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6"/>
    </row>
    <row r="2010" spans="1:69" ht="16.8" customHeight="1" x14ac:dyDescent="0.35">
      <c r="A2010" s="15"/>
      <c r="B2010" s="15"/>
      <c r="C2010" s="64" t="s">
        <v>152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36</v>
      </c>
      <c r="L2010" s="55">
        <f>D2011+E2011+A2011+B2011+B1958</f>
        <v>68409.27</v>
      </c>
      <c r="M2010" s="16"/>
      <c r="N2010" s="16"/>
      <c r="O2010" s="56" t="s">
        <v>23</v>
      </c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56953.710000000021</v>
      </c>
      <c r="AA2010" s="15" t="s">
        <v>23</v>
      </c>
      <c r="AB2010" s="24"/>
      <c r="AC2010" s="71" t="s">
        <v>170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6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127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128</v>
      </c>
      <c r="L2011" s="3">
        <f>L2009-L2010</f>
        <v>327.00000000001455</v>
      </c>
      <c r="M2011" s="27" t="s">
        <v>171</v>
      </c>
      <c r="N2011" s="27">
        <f>O2011-L2010</f>
        <v>-9926.3999999999796</v>
      </c>
      <c r="O2011" s="44">
        <f>Z2011+AU2011+N1987+SUM(L1990:L2001)+SUM(N1991:N2001)+L2005-D1957-D1960-D1956+E1958</f>
        <v>58482.870000000024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56953.710000000021</v>
      </c>
      <c r="AA2011" s="57"/>
      <c r="AB2011" s="60"/>
      <c r="AC2011" s="60" t="s">
        <v>129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172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200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/>
      <c r="B2014" s="2" t="s">
        <v>23</v>
      </c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4" t="s">
        <v>25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V2014" s="7" t="s">
        <v>23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130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173</v>
      </c>
      <c r="BK2014" s="21" t="s">
        <v>0</v>
      </c>
      <c r="BL2014" s="8" t="s">
        <v>35</v>
      </c>
      <c r="BM2014" s="8" t="s">
        <v>0</v>
      </c>
      <c r="BN2014" s="8" t="s">
        <v>41</v>
      </c>
      <c r="BO2014" s="8" t="s">
        <v>174</v>
      </c>
      <c r="BP2014" s="8" t="s">
        <v>0</v>
      </c>
      <c r="BQ2014" s="9" t="s">
        <v>175</v>
      </c>
    </row>
    <row r="2015" spans="1:69" ht="16.8" customHeight="1" x14ac:dyDescent="0.35">
      <c r="A2015" s="14">
        <v>45336</v>
      </c>
      <c r="B2015" s="15" t="s">
        <v>176</v>
      </c>
      <c r="C2015" s="15" t="s">
        <v>177</v>
      </c>
      <c r="D2015" s="16">
        <v>0</v>
      </c>
      <c r="E2015" s="16">
        <v>0</v>
      </c>
      <c r="F2015" s="16"/>
      <c r="G2015" s="16"/>
      <c r="H2015" s="105"/>
      <c r="I2015" s="4"/>
      <c r="J2015" s="14">
        <f>A2015</f>
        <v>45336</v>
      </c>
      <c r="K2015" s="17" t="s">
        <v>25</v>
      </c>
      <c r="L2015" s="16">
        <f>D2018+D2021+D2019+D2022</f>
        <v>0</v>
      </c>
      <c r="M2015" s="16"/>
      <c r="N2015" s="82">
        <f>L2015+L2016-M2016</f>
        <v>0</v>
      </c>
      <c r="O2015" s="80" t="e">
        <f>D2018+D2021+D2019-E2019-E2018+O1954</f>
        <v>#VALUE!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56953.710000000021</v>
      </c>
      <c r="AA2015" s="15"/>
      <c r="AB2015" s="19">
        <f>A2015</f>
        <v>45336</v>
      </c>
      <c r="AC2015" s="12" t="s">
        <v>26</v>
      </c>
      <c r="AD2015" s="11">
        <f>N2015</f>
        <v>0</v>
      </c>
      <c r="AE2015" s="11"/>
      <c r="AF2015" s="20"/>
      <c r="AG2015" s="20"/>
      <c r="AH2015" s="21" t="s">
        <v>27</v>
      </c>
      <c r="AI2015" s="22" t="s">
        <v>28</v>
      </c>
      <c r="AJ2015" s="23" t="s">
        <v>29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178</v>
      </c>
      <c r="BM2015" s="88">
        <f>BK2015</f>
        <v>45336</v>
      </c>
      <c r="BN2015" s="24" t="s">
        <v>178</v>
      </c>
      <c r="BO2015" s="24"/>
      <c r="BP2015" s="88">
        <f>BK2015</f>
        <v>45336</v>
      </c>
      <c r="BQ2015" s="126"/>
    </row>
    <row r="2016" spans="1:69" ht="16.8" customHeight="1" x14ac:dyDescent="0.35">
      <c r="A2016" s="15"/>
      <c r="B2016" s="15"/>
      <c r="C2016" s="15" t="s">
        <v>179</v>
      </c>
      <c r="D2016" s="16">
        <v>0</v>
      </c>
      <c r="E2016" s="16"/>
      <c r="F2016" s="16"/>
      <c r="G2016" s="16"/>
      <c r="H2016" s="105" t="s">
        <v>35</v>
      </c>
      <c r="I2016" s="4"/>
      <c r="J2016" s="14"/>
      <c r="K2016" s="17" t="s">
        <v>31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56953.710000000021</v>
      </c>
      <c r="AA2016" s="15"/>
      <c r="AB2016" s="24"/>
      <c r="AC2016" s="24" t="s">
        <v>32</v>
      </c>
      <c r="AD2016" s="25"/>
      <c r="AE2016" s="25"/>
      <c r="AF2016" s="25"/>
      <c r="AG2016" s="25"/>
      <c r="AH2016" s="12" t="s">
        <v>33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 t="s">
        <v>23</v>
      </c>
      <c r="BL2016" s="24">
        <v>0</v>
      </c>
      <c r="BM2016" s="91" t="s">
        <v>23</v>
      </c>
      <c r="BN2016" s="24">
        <v>0</v>
      </c>
      <c r="BO2016" s="24">
        <v>0</v>
      </c>
      <c r="BP2016" s="91" t="s">
        <v>23</v>
      </c>
      <c r="BQ2016" s="126"/>
    </row>
    <row r="2017" spans="1:69" ht="16.8" customHeight="1" x14ac:dyDescent="0.35">
      <c r="A2017" s="15"/>
      <c r="B2017" s="15"/>
      <c r="C2017" s="15" t="s">
        <v>180</v>
      </c>
      <c r="D2017" s="16">
        <v>0</v>
      </c>
      <c r="E2017" s="16">
        <v>0</v>
      </c>
      <c r="F2017" s="16" t="s">
        <v>23</v>
      </c>
      <c r="G2017" s="16"/>
      <c r="H2017" s="105">
        <f>D2018+H1956</f>
        <v>0</v>
      </c>
      <c r="I2017" s="4"/>
      <c r="J2017" s="14"/>
      <c r="K2017" s="17" t="s">
        <v>36</v>
      </c>
      <c r="L2017" s="16">
        <f>D2015+D2016+D2017+D2020-D2018-D2019-D2021-D2022-E2017-E2015+B2018</f>
        <v>0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56953.710000000021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 t="s">
        <v>23</v>
      </c>
      <c r="BL2017" s="24">
        <v>0</v>
      </c>
      <c r="BM2017" s="91" t="s">
        <v>23</v>
      </c>
      <c r="BN2017" s="24">
        <v>0</v>
      </c>
      <c r="BO2017" s="24">
        <v>0</v>
      </c>
      <c r="BP2017" s="91" t="s">
        <v>23</v>
      </c>
      <c r="BQ2017" s="126"/>
    </row>
    <row r="2018" spans="1:69" ht="16.8" customHeight="1" x14ac:dyDescent="0.35">
      <c r="A2018" s="15"/>
      <c r="B2018" s="15">
        <v>0</v>
      </c>
      <c r="C2018" s="15" t="s">
        <v>181</v>
      </c>
      <c r="D2018" s="16">
        <v>0</v>
      </c>
      <c r="E2018" s="16"/>
      <c r="F2018" s="16"/>
      <c r="G2018" s="16"/>
      <c r="H2018" s="105" t="s">
        <v>41</v>
      </c>
      <c r="I2018" s="4"/>
      <c r="J2018" s="14"/>
      <c r="K2018" s="17" t="str">
        <f>C2057</f>
        <v>TASSE</v>
      </c>
      <c r="L2018" s="16"/>
      <c r="M2018" s="16">
        <f>10*(L2015+L2016-M2016)/100</f>
        <v>0</v>
      </c>
      <c r="N2018" s="16">
        <f>G2057</f>
        <v>0</v>
      </c>
      <c r="O2018" s="16">
        <f t="shared" ref="O2018:O2037" si="676">O1957+M2018-N2018</f>
        <v>28573.727000000014</v>
      </c>
      <c r="P2018" s="18">
        <f t="shared" ref="P2018:P2037" si="677">P1957+M2018</f>
        <v>9704.8269999999993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56953.710000000021</v>
      </c>
      <c r="AA2018" s="15"/>
      <c r="AB2018" s="24"/>
      <c r="AC2018" s="24"/>
      <c r="AD2018" s="25"/>
      <c r="AE2018" s="25"/>
      <c r="AF2018" s="25"/>
      <c r="AG2018" s="25"/>
      <c r="AH2018" s="17" t="s">
        <v>23</v>
      </c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 t="s">
        <v>23</v>
      </c>
      <c r="BL2018" s="24">
        <v>0</v>
      </c>
      <c r="BM2018" s="91" t="s">
        <v>23</v>
      </c>
      <c r="BN2018" s="24">
        <v>0</v>
      </c>
      <c r="BO2018" s="24">
        <v>0</v>
      </c>
      <c r="BP2018" s="91" t="s">
        <v>23</v>
      </c>
      <c r="BQ2018" s="126"/>
    </row>
    <row r="2019" spans="1:69" ht="16.8" customHeight="1" x14ac:dyDescent="0.35">
      <c r="A2019" s="15"/>
      <c r="B2019" s="16">
        <f>B2018+B1958</f>
        <v>1464.17</v>
      </c>
      <c r="C2019" s="15" t="s">
        <v>182</v>
      </c>
      <c r="D2019" s="16">
        <v>0</v>
      </c>
      <c r="E2019" s="16">
        <v>0</v>
      </c>
      <c r="F2019" s="16"/>
      <c r="G2019" s="16"/>
      <c r="H2019" s="105">
        <f>D2019+H1958</f>
        <v>4937.26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0</v>
      </c>
      <c r="N2019" s="16">
        <f>D2027</f>
        <v>0</v>
      </c>
      <c r="O2019" s="16">
        <f t="shared" si="676"/>
        <v>-34782.759800999993</v>
      </c>
      <c r="P2019" s="18">
        <f t="shared" si="677"/>
        <v>8122.9401989999997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56953.710000000021</v>
      </c>
      <c r="AA2019" s="15"/>
      <c r="AB2019" s="24"/>
      <c r="AC2019" s="17" t="s">
        <v>23</v>
      </c>
      <c r="AD2019" s="25"/>
      <c r="AE2019" s="25" t="s">
        <v>23</v>
      </c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 t="s">
        <v>23</v>
      </c>
      <c r="BL2019" s="24">
        <v>0</v>
      </c>
      <c r="BM2019" s="91" t="s">
        <v>23</v>
      </c>
      <c r="BN2019" s="24">
        <v>0</v>
      </c>
      <c r="BO2019" s="24"/>
      <c r="BP2019" s="24"/>
      <c r="BQ2019" s="126"/>
    </row>
    <row r="2020" spans="1:69" ht="16.8" customHeight="1" x14ac:dyDescent="0.35">
      <c r="A2020" s="15"/>
      <c r="B2020" s="15"/>
      <c r="C2020" s="15" t="s">
        <v>183</v>
      </c>
      <c r="D2020" s="16">
        <v>0</v>
      </c>
      <c r="E2020" s="16">
        <v>0</v>
      </c>
      <c r="F2020" s="16"/>
      <c r="G2020" s="16"/>
      <c r="H2020" s="105" t="s">
        <v>45</v>
      </c>
      <c r="I2020" s="77" t="s">
        <v>184</v>
      </c>
      <c r="J2020" s="14"/>
      <c r="K2020" s="15" t="str">
        <f>C2044</f>
        <v>TOT. PAG. IMPIEGATE</v>
      </c>
      <c r="L2020" s="16"/>
      <c r="M2020" s="16">
        <f>15.35*(L2015+L2016-M2016)/100</f>
        <v>0</v>
      </c>
      <c r="N2020" s="16">
        <f>D2044</f>
        <v>0</v>
      </c>
      <c r="O2020" s="16">
        <f t="shared" si="676"/>
        <v>-10705.790555000005</v>
      </c>
      <c r="P2020" s="18">
        <f t="shared" si="677"/>
        <v>14896.909444999998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56953.710000000021</v>
      </c>
      <c r="AA2020" s="15"/>
      <c r="AB2020" s="24"/>
      <c r="AC2020" s="17" t="s">
        <v>23</v>
      </c>
      <c r="AD2020" s="25"/>
      <c r="AE2020" s="25" t="s">
        <v>23</v>
      </c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 t="s">
        <v>23</v>
      </c>
      <c r="BL2020" s="24">
        <v>0</v>
      </c>
      <c r="BM2020" s="91" t="s">
        <v>23</v>
      </c>
      <c r="BN2020" s="24">
        <v>0</v>
      </c>
      <c r="BO2020" s="24"/>
      <c r="BP2020" s="24"/>
      <c r="BQ2020" s="126"/>
    </row>
    <row r="2021" spans="1:69" ht="16.8" customHeight="1" x14ac:dyDescent="0.35">
      <c r="A2021" s="15"/>
      <c r="B2021" s="15" t="s">
        <v>43</v>
      </c>
      <c r="C2021" s="15" t="s">
        <v>185</v>
      </c>
      <c r="D2021" s="16">
        <v>0</v>
      </c>
      <c r="E2021" s="16"/>
      <c r="F2021" s="16"/>
      <c r="G2021" s="16"/>
      <c r="H2021" s="105">
        <f>D2021+H1960</f>
        <v>0</v>
      </c>
      <c r="I2021" s="78">
        <f>D2018+D2019-E2019+D2021</f>
        <v>0</v>
      </c>
      <c r="J2021" s="14"/>
      <c r="K2021" s="15" t="s">
        <v>46</v>
      </c>
      <c r="L2021" s="16"/>
      <c r="M2021" s="16">
        <f>2.6*(L2015+L2016-M2016)/100</f>
        <v>0</v>
      </c>
      <c r="N2021" s="16">
        <f>D2032</f>
        <v>0</v>
      </c>
      <c r="O2021" s="16">
        <f t="shared" si="676"/>
        <v>7514.4550199999985</v>
      </c>
      <c r="P2021" s="18">
        <f t="shared" si="677"/>
        <v>2523.2550200000001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56953.710000000021</v>
      </c>
      <c r="AA2021" s="15"/>
      <c r="AB2021" s="24"/>
      <c r="AC2021" s="17" t="s">
        <v>23</v>
      </c>
      <c r="AD2021" s="25"/>
      <c r="AE2021" s="25" t="s">
        <v>23</v>
      </c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 t="s">
        <v>23</v>
      </c>
      <c r="BL2021" s="24">
        <v>0</v>
      </c>
      <c r="BM2021" s="91" t="s">
        <v>23</v>
      </c>
      <c r="BN2021" s="24">
        <v>0</v>
      </c>
      <c r="BO2021" s="24"/>
      <c r="BP2021" s="24"/>
      <c r="BQ2021" s="126"/>
    </row>
    <row r="2022" spans="1:69" ht="16.8" customHeight="1" x14ac:dyDescent="0.35">
      <c r="A2022" s="15"/>
      <c r="B2022" s="15"/>
      <c r="C2022" s="15" t="s">
        <v>186</v>
      </c>
      <c r="D2022" s="16">
        <v>0</v>
      </c>
      <c r="E2022" s="16"/>
      <c r="F2022" s="16"/>
      <c r="G2022" s="16">
        <v>0</v>
      </c>
      <c r="H2022" s="105" t="s">
        <v>50</v>
      </c>
      <c r="I2022" s="4"/>
      <c r="J2022" s="14"/>
      <c r="K2022" s="15" t="s">
        <v>48</v>
      </c>
      <c r="L2022" s="16"/>
      <c r="M2022" s="16">
        <f>2.6*(L2015+L2016-M2016)/100</f>
        <v>0</v>
      </c>
      <c r="N2022" s="16">
        <f>G2033+H2033</f>
        <v>0</v>
      </c>
      <c r="O2022" s="16">
        <f t="shared" si="676"/>
        <v>7215.6950199999992</v>
      </c>
      <c r="P2022" s="18">
        <f t="shared" si="677"/>
        <v>2523.2550200000001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56953.710000000021</v>
      </c>
      <c r="AA2022" s="15" t="s">
        <v>23</v>
      </c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 t="s">
        <v>23</v>
      </c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 t="s">
        <v>23</v>
      </c>
      <c r="AR2022" s="14"/>
      <c r="AS2022" s="18"/>
      <c r="AT2022" s="16">
        <v>0</v>
      </c>
      <c r="AU2022" s="18">
        <f t="shared" si="673"/>
        <v>0</v>
      </c>
      <c r="AV2022" s="15" t="s">
        <v>23</v>
      </c>
      <c r="AX2022" s="14"/>
      <c r="AY2022" s="18"/>
      <c r="AZ2022" s="16">
        <v>0</v>
      </c>
      <c r="BA2022" s="18">
        <f t="shared" si="674"/>
        <v>0</v>
      </c>
      <c r="BB2022" s="15" t="s">
        <v>23</v>
      </c>
      <c r="BD2022" s="14"/>
      <c r="BE2022" s="18"/>
      <c r="BF2022" s="16">
        <v>0</v>
      </c>
      <c r="BG2022" s="18">
        <f t="shared" si="675"/>
        <v>0</v>
      </c>
      <c r="BH2022" s="15" t="s">
        <v>23</v>
      </c>
      <c r="BJ2022" s="86">
        <v>0</v>
      </c>
      <c r="BK2022" s="90" t="s">
        <v>23</v>
      </c>
      <c r="BL2022" s="24">
        <v>0</v>
      </c>
      <c r="BM2022" s="91" t="s">
        <v>23</v>
      </c>
      <c r="BN2022" s="24">
        <v>0</v>
      </c>
      <c r="BO2022" s="24"/>
      <c r="BP2022" s="24"/>
      <c r="BQ2022" s="126"/>
    </row>
    <row r="2023" spans="1:69" ht="16.8" customHeight="1" x14ac:dyDescent="0.35">
      <c r="A2023" s="15"/>
      <c r="B2023" s="15"/>
      <c r="C2023" s="15" t="s">
        <v>187</v>
      </c>
      <c r="D2023" s="16"/>
      <c r="E2023" s="16"/>
      <c r="F2023" s="16"/>
      <c r="G2023" s="16">
        <v>0</v>
      </c>
      <c r="H2023" s="105">
        <f>D2022+H1962</f>
        <v>1801.9499999999998</v>
      </c>
      <c r="I2023" s="4"/>
      <c r="J2023" s="14"/>
      <c r="K2023" s="15" t="s">
        <v>51</v>
      </c>
      <c r="L2023" s="16"/>
      <c r="M2023" s="16">
        <f>0.46*(L2015+L2016-M2016)/100</f>
        <v>0</v>
      </c>
      <c r="N2023" s="16">
        <f>G2037</f>
        <v>0</v>
      </c>
      <c r="O2023" s="16">
        <f t="shared" si="676"/>
        <v>1329.4820420000001</v>
      </c>
      <c r="P2023" s="18">
        <f t="shared" si="677"/>
        <v>446.42204200000003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56953.710000000021</v>
      </c>
      <c r="AA2023" s="15" t="s">
        <v>23</v>
      </c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 t="s">
        <v>23</v>
      </c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 t="s">
        <v>23</v>
      </c>
      <c r="AR2023" s="14"/>
      <c r="AS2023" s="18">
        <v>0</v>
      </c>
      <c r="AT2023" s="16">
        <v>0</v>
      </c>
      <c r="AU2023" s="18">
        <f t="shared" si="673"/>
        <v>0</v>
      </c>
      <c r="AV2023" s="15" t="s">
        <v>23</v>
      </c>
      <c r="AX2023" s="14"/>
      <c r="AY2023" s="18">
        <v>0</v>
      </c>
      <c r="AZ2023" s="16">
        <v>0</v>
      </c>
      <c r="BA2023" s="18">
        <f t="shared" si="674"/>
        <v>0</v>
      </c>
      <c r="BB2023" s="15" t="s">
        <v>23</v>
      </c>
      <c r="BD2023" s="14"/>
      <c r="BE2023" s="18">
        <v>0</v>
      </c>
      <c r="BF2023" s="16">
        <v>0</v>
      </c>
      <c r="BG2023" s="18">
        <f t="shared" si="675"/>
        <v>0</v>
      </c>
      <c r="BH2023" s="15" t="s">
        <v>23</v>
      </c>
      <c r="BJ2023" s="86">
        <v>0</v>
      </c>
      <c r="BK2023" s="90" t="s">
        <v>23</v>
      </c>
      <c r="BL2023" s="24">
        <v>0</v>
      </c>
      <c r="BM2023" s="91" t="s">
        <v>23</v>
      </c>
      <c r="BN2023" s="24">
        <v>0</v>
      </c>
      <c r="BO2023" s="24"/>
      <c r="BP2023" s="24"/>
      <c r="BQ2023" s="126"/>
    </row>
    <row r="2024" spans="1:69" ht="16.8" customHeight="1" x14ac:dyDescent="0.35">
      <c r="A2024" s="15"/>
      <c r="B2024" s="15"/>
      <c r="C2024" s="15" t="s">
        <v>188</v>
      </c>
      <c r="D2024" s="16"/>
      <c r="E2024" s="16"/>
      <c r="F2024" s="16"/>
      <c r="G2024" s="16">
        <v>0</v>
      </c>
      <c r="H2024" s="105" t="s">
        <v>23</v>
      </c>
      <c r="I2024" s="4"/>
      <c r="J2024" s="14"/>
      <c r="K2024" s="15" t="s">
        <v>53</v>
      </c>
      <c r="L2024" s="16"/>
      <c r="M2024" s="16">
        <f>0.28*(L2015+L2016-M2016)/100</f>
        <v>0</v>
      </c>
      <c r="N2024" s="16">
        <f>D2047</f>
        <v>0</v>
      </c>
      <c r="O2024" s="16">
        <f t="shared" si="676"/>
        <v>809.24515600000018</v>
      </c>
      <c r="P2024" s="18">
        <f t="shared" si="677"/>
        <v>271.73515600000002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56953.710000000021</v>
      </c>
      <c r="AA2024" s="15" t="s">
        <v>23</v>
      </c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 t="s">
        <v>23</v>
      </c>
      <c r="AR2024" s="14"/>
      <c r="AS2024" s="18"/>
      <c r="AT2024" s="16">
        <v>0</v>
      </c>
      <c r="AU2024" s="18">
        <f t="shared" si="673"/>
        <v>0</v>
      </c>
      <c r="AV2024" s="15" t="s">
        <v>23</v>
      </c>
      <c r="AX2024" s="14"/>
      <c r="AY2024" s="18"/>
      <c r="AZ2024" s="16">
        <v>0</v>
      </c>
      <c r="BA2024" s="18">
        <f t="shared" si="674"/>
        <v>0</v>
      </c>
      <c r="BB2024" s="15" t="s">
        <v>23</v>
      </c>
      <c r="BD2024" s="14"/>
      <c r="BE2024" s="18"/>
      <c r="BF2024" s="16">
        <v>0</v>
      </c>
      <c r="BG2024" s="18">
        <f t="shared" si="675"/>
        <v>0</v>
      </c>
      <c r="BH2024" s="15" t="s">
        <v>23</v>
      </c>
      <c r="BJ2024" s="86">
        <v>0</v>
      </c>
      <c r="BK2024" s="90" t="s">
        <v>23</v>
      </c>
      <c r="BL2024" s="24">
        <v>0</v>
      </c>
      <c r="BM2024" s="24"/>
      <c r="BN2024" s="24"/>
      <c r="BO2024" s="24"/>
      <c r="BP2024" s="24"/>
      <c r="BQ2024" s="126"/>
    </row>
    <row r="2025" spans="1:69" ht="16.8" customHeight="1" x14ac:dyDescent="0.35">
      <c r="A2025" s="15"/>
      <c r="B2025" s="15"/>
      <c r="C2025" s="15" t="s">
        <v>189</v>
      </c>
      <c r="D2025" s="16"/>
      <c r="E2025" s="16"/>
      <c r="F2025" s="16"/>
      <c r="G2025" s="16">
        <v>0</v>
      </c>
      <c r="H2025" s="105" t="s">
        <v>23</v>
      </c>
      <c r="I2025" s="4"/>
      <c r="J2025" s="14"/>
      <c r="K2025" s="15" t="str">
        <f>C2035</f>
        <v>Materiale pulizia</v>
      </c>
      <c r="L2025" s="16"/>
      <c r="M2025" s="16">
        <f>0.28*(L2015+L2016-M2016)/100</f>
        <v>0</v>
      </c>
      <c r="N2025" s="16">
        <f>G2035</f>
        <v>0</v>
      </c>
      <c r="O2025" s="16">
        <f t="shared" si="676"/>
        <v>809.24515600000018</v>
      </c>
      <c r="P2025" s="18">
        <f t="shared" si="677"/>
        <v>271.73515600000002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56953.710000000021</v>
      </c>
      <c r="AA2025" s="15" t="s">
        <v>23</v>
      </c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 t="s">
        <v>23</v>
      </c>
      <c r="AR2025" s="14"/>
      <c r="AS2025" s="18"/>
      <c r="AT2025" s="16">
        <v>0</v>
      </c>
      <c r="AU2025" s="18">
        <f t="shared" si="673"/>
        <v>0</v>
      </c>
      <c r="AV2025" s="15" t="s">
        <v>23</v>
      </c>
      <c r="AX2025" s="14"/>
      <c r="AY2025" s="18"/>
      <c r="AZ2025" s="16">
        <v>0</v>
      </c>
      <c r="BA2025" s="18">
        <f t="shared" si="674"/>
        <v>0</v>
      </c>
      <c r="BB2025" s="15" t="s">
        <v>23</v>
      </c>
      <c r="BD2025" s="14"/>
      <c r="BE2025" s="18"/>
      <c r="BF2025" s="16">
        <v>0</v>
      </c>
      <c r="BG2025" s="18">
        <f t="shared" si="675"/>
        <v>0</v>
      </c>
      <c r="BH2025" s="15" t="s">
        <v>23</v>
      </c>
      <c r="BJ2025" s="86">
        <v>0</v>
      </c>
      <c r="BK2025" s="90" t="s">
        <v>23</v>
      </c>
      <c r="BL2025" s="24" t="s">
        <v>23</v>
      </c>
      <c r="BM2025" s="24"/>
      <c r="BN2025" s="24"/>
      <c r="BO2025" s="24"/>
      <c r="BP2025" s="24"/>
      <c r="BQ2025" s="126"/>
    </row>
    <row r="2026" spans="1:69" ht="16.8" customHeight="1" x14ac:dyDescent="0.35">
      <c r="A2026" s="15"/>
      <c r="B2026" s="15"/>
      <c r="C2026" s="15" t="s">
        <v>190</v>
      </c>
      <c r="D2026" s="16"/>
      <c r="E2026" s="16"/>
      <c r="F2026" s="16"/>
      <c r="G2026" s="16">
        <v>0</v>
      </c>
      <c r="H2026" s="16" t="s">
        <v>23</v>
      </c>
      <c r="I2026" s="4"/>
      <c r="J2026" s="14"/>
      <c r="K2026" s="15" t="str">
        <f>C2038</f>
        <v>Pubblicità</v>
      </c>
      <c r="L2026" s="16"/>
      <c r="M2026" s="16">
        <f>0.28*(L2015+L2016-M2016)/100</f>
        <v>0</v>
      </c>
      <c r="N2026" s="16">
        <f>G2038</f>
        <v>0</v>
      </c>
      <c r="O2026" s="16">
        <f t="shared" si="676"/>
        <v>809.24515600000018</v>
      </c>
      <c r="P2026" s="18">
        <f t="shared" si="677"/>
        <v>271.73515600000002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56953.710000000021</v>
      </c>
      <c r="AA2026" s="15" t="s">
        <v>23</v>
      </c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 t="s">
        <v>23</v>
      </c>
      <c r="AR2026" s="14"/>
      <c r="AS2026" s="18"/>
      <c r="AT2026" s="16">
        <v>0</v>
      </c>
      <c r="AU2026" s="18">
        <f t="shared" si="673"/>
        <v>0</v>
      </c>
      <c r="AV2026" s="15" t="s">
        <v>23</v>
      </c>
      <c r="AX2026" s="14"/>
      <c r="AY2026" s="18"/>
      <c r="AZ2026" s="16">
        <v>0</v>
      </c>
      <c r="BA2026" s="18">
        <f t="shared" si="674"/>
        <v>0</v>
      </c>
      <c r="BB2026" s="15" t="s">
        <v>23</v>
      </c>
      <c r="BD2026" s="14"/>
      <c r="BE2026" s="18"/>
      <c r="BF2026" s="16">
        <v>0</v>
      </c>
      <c r="BG2026" s="18">
        <f t="shared" si="675"/>
        <v>0</v>
      </c>
      <c r="BH2026" s="15" t="s">
        <v>23</v>
      </c>
      <c r="BJ2026" s="86">
        <v>0</v>
      </c>
      <c r="BK2026" s="90" t="s">
        <v>23</v>
      </c>
      <c r="BL2026" s="24"/>
      <c r="BM2026" s="24"/>
      <c r="BN2026" s="24"/>
      <c r="BO2026" s="24"/>
      <c r="BP2026" s="24"/>
      <c r="BQ2026" s="126"/>
    </row>
    <row r="2027" spans="1:69" ht="16.8" customHeight="1" x14ac:dyDescent="0.35">
      <c r="A2027" s="15"/>
      <c r="B2027" s="15"/>
      <c r="C2027" s="15" t="s">
        <v>56</v>
      </c>
      <c r="D2027" s="16">
        <f>SUM(G2019:G2026)+E2022+E2023+E2024+E2025+E2026</f>
        <v>0</v>
      </c>
      <c r="E2027" s="16"/>
      <c r="F2027" s="16"/>
      <c r="G2027" s="16"/>
      <c r="H2027" s="16" t="s">
        <v>23</v>
      </c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0</v>
      </c>
      <c r="N2027" s="16">
        <f>G2048</f>
        <v>0</v>
      </c>
      <c r="O2027" s="16">
        <f t="shared" si="676"/>
        <v>1329.4820420000001</v>
      </c>
      <c r="P2027" s="18">
        <f t="shared" si="677"/>
        <v>446.42204200000003</v>
      </c>
      <c r="Q2027" s="14"/>
      <c r="R2027" s="18"/>
      <c r="S2027" s="16">
        <v>0</v>
      </c>
      <c r="T2027" s="18">
        <f t="shared" si="670"/>
        <v>83120.239999999991</v>
      </c>
      <c r="U2027" s="15" t="s">
        <v>23</v>
      </c>
      <c r="W2027" s="14"/>
      <c r="X2027" s="18"/>
      <c r="Y2027" s="16">
        <v>0</v>
      </c>
      <c r="Z2027" s="18">
        <f t="shared" si="671"/>
        <v>56953.710000000021</v>
      </c>
      <c r="AA2027" s="15" t="s">
        <v>23</v>
      </c>
      <c r="AB2027" s="24"/>
      <c r="AC2027" s="15" t="s">
        <v>23</v>
      </c>
      <c r="AD2027" s="25"/>
      <c r="AE2027" s="62" t="s">
        <v>23</v>
      </c>
      <c r="AF2027" s="63" t="s">
        <v>23</v>
      </c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 t="s">
        <v>23</v>
      </c>
      <c r="AR2027" s="14"/>
      <c r="AS2027" s="18"/>
      <c r="AT2027" s="16">
        <v>0</v>
      </c>
      <c r="AU2027" s="18">
        <f t="shared" si="673"/>
        <v>0</v>
      </c>
      <c r="AV2027" s="15" t="s">
        <v>23</v>
      </c>
      <c r="AX2027" s="14"/>
      <c r="AY2027" s="18"/>
      <c r="AZ2027" s="16">
        <v>0</v>
      </c>
      <c r="BA2027" s="18">
        <f t="shared" si="674"/>
        <v>0</v>
      </c>
      <c r="BB2027" s="15" t="s">
        <v>23</v>
      </c>
      <c r="BD2027" s="14"/>
      <c r="BE2027" s="18"/>
      <c r="BF2027" s="16">
        <v>0</v>
      </c>
      <c r="BG2027" s="18">
        <f t="shared" si="675"/>
        <v>0</v>
      </c>
      <c r="BH2027" s="15" t="s">
        <v>23</v>
      </c>
      <c r="BJ2027" s="86">
        <v>0</v>
      </c>
      <c r="BK2027" s="90" t="s">
        <v>23</v>
      </c>
      <c r="BL2027" s="24" t="s">
        <v>23</v>
      </c>
      <c r="BM2027" s="24"/>
      <c r="BN2027" s="24"/>
      <c r="BO2027" s="24"/>
      <c r="BP2027" s="24"/>
      <c r="BQ2027" s="126"/>
    </row>
    <row r="2028" spans="1:69" ht="16.8" customHeight="1" x14ac:dyDescent="0.35">
      <c r="A2028" s="15"/>
      <c r="B2028" s="15"/>
      <c r="C2028" s="15" t="s">
        <v>57</v>
      </c>
      <c r="D2028" s="16"/>
      <c r="E2028" s="16"/>
      <c r="F2028" s="16"/>
      <c r="G2028" s="16"/>
      <c r="H2028" s="16">
        <f>SUM(H2015:H2027)</f>
        <v>6739.21</v>
      </c>
      <c r="I2028" s="4"/>
      <c r="J2028" s="14"/>
      <c r="K2028" s="15" t="s">
        <v>191</v>
      </c>
      <c r="L2028" s="16"/>
      <c r="M2028" s="16">
        <f>14.4*(L2015+L2016-M2016)/100</f>
        <v>0</v>
      </c>
      <c r="N2028" s="16">
        <f>G2049</f>
        <v>0</v>
      </c>
      <c r="O2028" s="16">
        <f t="shared" si="676"/>
        <v>13139.100880000002</v>
      </c>
      <c r="P2028" s="18">
        <f t="shared" si="677"/>
        <v>13974.95088</v>
      </c>
      <c r="Q2028" s="14"/>
      <c r="R2028" s="18"/>
      <c r="S2028" s="16">
        <v>0</v>
      </c>
      <c r="T2028" s="18">
        <f t="shared" si="670"/>
        <v>83120.239999999991</v>
      </c>
      <c r="U2028" s="15" t="s">
        <v>23</v>
      </c>
      <c r="W2028" s="14"/>
      <c r="X2028" s="18"/>
      <c r="Y2028" s="16">
        <v>0</v>
      </c>
      <c r="Z2028" s="18">
        <f t="shared" si="671"/>
        <v>56953.710000000021</v>
      </c>
      <c r="AA2028" s="15" t="str">
        <f>C2028</f>
        <v>Sinistro</v>
      </c>
      <c r="AB2028" s="24"/>
      <c r="AC2028" s="15" t="s">
        <v>23</v>
      </c>
      <c r="AD2028" s="25"/>
      <c r="AE2028" s="62" t="s">
        <v>23</v>
      </c>
      <c r="AF2028" s="63" t="s">
        <v>23</v>
      </c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 t="s">
        <v>23</v>
      </c>
      <c r="AR2028" s="14"/>
      <c r="AS2028" s="18"/>
      <c r="AT2028" s="16">
        <v>0</v>
      </c>
      <c r="AU2028" s="18">
        <f t="shared" si="673"/>
        <v>0</v>
      </c>
      <c r="AV2028" s="15" t="s">
        <v>23</v>
      </c>
      <c r="AX2028" s="14"/>
      <c r="AY2028" s="18"/>
      <c r="AZ2028" s="16">
        <v>0</v>
      </c>
      <c r="BA2028" s="18">
        <f t="shared" si="674"/>
        <v>0</v>
      </c>
      <c r="BB2028" s="15" t="s">
        <v>23</v>
      </c>
      <c r="BD2028" s="14"/>
      <c r="BE2028" s="18"/>
      <c r="BF2028" s="16">
        <v>0</v>
      </c>
      <c r="BG2028" s="18">
        <f t="shared" si="675"/>
        <v>0</v>
      </c>
      <c r="BH2028" s="15" t="s">
        <v>23</v>
      </c>
      <c r="BJ2028" s="86">
        <v>0</v>
      </c>
      <c r="BK2028" s="90" t="s">
        <v>23</v>
      </c>
      <c r="BL2028" s="24"/>
      <c r="BM2028" s="24"/>
      <c r="BN2028" s="24"/>
      <c r="BO2028" s="24"/>
      <c r="BP2028" s="24"/>
      <c r="BQ2028" s="126"/>
    </row>
    <row r="2029" spans="1:69" ht="16.8" customHeight="1" x14ac:dyDescent="0.35">
      <c r="A2029" s="15"/>
      <c r="B2029" s="15"/>
      <c r="C2029" s="15" t="s">
        <v>58</v>
      </c>
      <c r="D2029" s="16">
        <f>E2028+G2028</f>
        <v>0</v>
      </c>
      <c r="E2029" s="16"/>
      <c r="F2029" s="16"/>
      <c r="G2029" s="16"/>
      <c r="H2029" s="16" t="s">
        <v>23</v>
      </c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0</v>
      </c>
      <c r="N2029" s="16">
        <f>G2050</f>
        <v>0</v>
      </c>
      <c r="O2029" s="16">
        <f t="shared" si="676"/>
        <v>3474.0657800000004</v>
      </c>
      <c r="P2029" s="18">
        <f t="shared" si="677"/>
        <v>1358.6757799999996</v>
      </c>
      <c r="Q2029" s="14"/>
      <c r="R2029" s="18"/>
      <c r="S2029" s="16">
        <v>0</v>
      </c>
      <c r="T2029" s="18">
        <f t="shared" si="670"/>
        <v>83120.239999999991</v>
      </c>
      <c r="U2029" s="15" t="s">
        <v>23</v>
      </c>
      <c r="W2029" s="14"/>
      <c r="X2029" s="18"/>
      <c r="Y2029" s="16">
        <v>0</v>
      </c>
      <c r="Z2029" s="18">
        <f t="shared" si="671"/>
        <v>56953.710000000021</v>
      </c>
      <c r="AA2029" s="15" t="s">
        <v>23</v>
      </c>
      <c r="AB2029" s="24"/>
      <c r="AC2029" s="64" t="s">
        <v>146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 t="s">
        <v>23</v>
      </c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 t="s">
        <v>23</v>
      </c>
      <c r="AR2029" s="14"/>
      <c r="AS2029" s="18"/>
      <c r="AT2029" s="16">
        <v>0</v>
      </c>
      <c r="AU2029" s="18">
        <f t="shared" si="673"/>
        <v>0</v>
      </c>
      <c r="AV2029" s="15" t="s">
        <v>23</v>
      </c>
      <c r="AX2029" s="14"/>
      <c r="AY2029" s="18"/>
      <c r="AZ2029" s="16">
        <v>0</v>
      </c>
      <c r="BA2029" s="18">
        <f t="shared" si="674"/>
        <v>0</v>
      </c>
      <c r="BB2029" s="15" t="s">
        <v>23</v>
      </c>
      <c r="BD2029" s="14"/>
      <c r="BE2029" s="18"/>
      <c r="BF2029" s="16">
        <v>0</v>
      </c>
      <c r="BG2029" s="18">
        <f t="shared" si="675"/>
        <v>0</v>
      </c>
      <c r="BH2029" s="15" t="s">
        <v>23</v>
      </c>
      <c r="BJ2029" s="86"/>
      <c r="BK2029" s="86"/>
      <c r="BL2029" s="24" t="s">
        <v>23</v>
      </c>
      <c r="BM2029" s="24"/>
      <c r="BN2029" s="24"/>
      <c r="BO2029" s="24"/>
      <c r="BP2029" s="24"/>
      <c r="BQ2029" s="126"/>
    </row>
    <row r="2030" spans="1:69" ht="16.8" customHeight="1" x14ac:dyDescent="0.35">
      <c r="A2030" s="15"/>
      <c r="B2030" s="15"/>
      <c r="C2030" s="15" t="s">
        <v>59</v>
      </c>
      <c r="D2030" s="16" t="s">
        <v>23</v>
      </c>
      <c r="E2030" s="16"/>
      <c r="F2030" s="16"/>
      <c r="G2030" s="16">
        <v>0</v>
      </c>
      <c r="H2030" s="16" t="s">
        <v>23</v>
      </c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56953.710000000021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 t="s">
        <v>23</v>
      </c>
      <c r="BM2030" s="24"/>
      <c r="BN2030" s="24"/>
      <c r="BO2030" s="24"/>
      <c r="BP2030" s="24"/>
      <c r="BQ2030" s="126"/>
    </row>
    <row r="2031" spans="1:69" ht="16.8" customHeight="1" x14ac:dyDescent="0.35">
      <c r="A2031" s="15"/>
      <c r="B2031" s="15"/>
      <c r="C2031" s="15" t="s">
        <v>147</v>
      </c>
      <c r="D2031" s="16"/>
      <c r="E2031" s="16"/>
      <c r="F2031" s="16"/>
      <c r="G2031" s="16">
        <v>0</v>
      </c>
      <c r="H2031" s="16" t="s">
        <v>23</v>
      </c>
      <c r="I2031" s="4"/>
      <c r="J2031" s="14"/>
      <c r="K2031" s="15" t="str">
        <f>C2053</f>
        <v>COMMERCIALISTA</v>
      </c>
      <c r="L2031" s="16"/>
      <c r="M2031" s="16">
        <f>1.86*(L2015+L2016-M2016)/100</f>
        <v>0</v>
      </c>
      <c r="N2031" s="16">
        <f>G2053</f>
        <v>0</v>
      </c>
      <c r="O2031" s="16">
        <f t="shared" si="676"/>
        <v>1846.3578220000002</v>
      </c>
      <c r="P2031" s="18">
        <f t="shared" si="677"/>
        <v>1805.0978220000004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56953.710000000021</v>
      </c>
      <c r="AA2031" s="15" t="s">
        <v>23</v>
      </c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 t="s">
        <v>23</v>
      </c>
      <c r="AR2031" s="14"/>
      <c r="AS2031" s="18"/>
      <c r="AT2031" s="16">
        <v>0</v>
      </c>
      <c r="AU2031" s="18">
        <f t="shared" si="673"/>
        <v>0</v>
      </c>
      <c r="AV2031" s="15" t="s">
        <v>23</v>
      </c>
      <c r="AX2031" s="14"/>
      <c r="AY2031" s="18"/>
      <c r="AZ2031" s="16">
        <v>0</v>
      </c>
      <c r="BA2031" s="18">
        <f t="shared" si="674"/>
        <v>0</v>
      </c>
      <c r="BB2031" s="15" t="s">
        <v>23</v>
      </c>
      <c r="BD2031" s="14"/>
      <c r="BE2031" s="18"/>
      <c r="BF2031" s="16">
        <v>0</v>
      </c>
      <c r="BG2031" s="18">
        <f t="shared" si="675"/>
        <v>0</v>
      </c>
      <c r="BH2031" s="15" t="s">
        <v>23</v>
      </c>
      <c r="BJ2031" s="86"/>
      <c r="BK2031" s="86"/>
      <c r="BL2031" s="24" t="s">
        <v>23</v>
      </c>
      <c r="BM2031" s="24"/>
      <c r="BN2031" s="24"/>
      <c r="BO2031" s="24"/>
      <c r="BP2031" s="24"/>
      <c r="BQ2031" s="126"/>
    </row>
    <row r="2032" spans="1:69" ht="16.8" customHeight="1" x14ac:dyDescent="0.35">
      <c r="A2032" s="15"/>
      <c r="B2032" s="15"/>
      <c r="C2032" s="15" t="s">
        <v>61</v>
      </c>
      <c r="D2032" s="16">
        <f>SUM(G2031:G2032)</f>
        <v>0</v>
      </c>
      <c r="E2032" s="16">
        <v>0</v>
      </c>
      <c r="F2032" s="16"/>
      <c r="G2032" s="16">
        <v>0</v>
      </c>
      <c r="H2032" s="16" t="s">
        <v>23</v>
      </c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0</v>
      </c>
      <c r="N2032" s="16">
        <f>G2054</f>
        <v>0</v>
      </c>
      <c r="O2032" s="16">
        <f t="shared" si="676"/>
        <v>2023.1178900000002</v>
      </c>
      <c r="P2032" s="18">
        <f t="shared" si="677"/>
        <v>679.33788999999979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56953.710000000021</v>
      </c>
      <c r="AA2032" s="15" t="s">
        <v>23</v>
      </c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 t="s">
        <v>23</v>
      </c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 t="s">
        <v>23</v>
      </c>
      <c r="AR2032" s="14"/>
      <c r="AS2032" s="18"/>
      <c r="AT2032" s="16">
        <v>0</v>
      </c>
      <c r="AU2032" s="18">
        <f t="shared" si="673"/>
        <v>0</v>
      </c>
      <c r="AV2032" s="15" t="s">
        <v>23</v>
      </c>
      <c r="AX2032" s="14"/>
      <c r="AY2032" s="18"/>
      <c r="AZ2032" s="16">
        <v>0</v>
      </c>
      <c r="BA2032" s="18">
        <f t="shared" si="674"/>
        <v>0</v>
      </c>
      <c r="BB2032" s="15" t="s">
        <v>23</v>
      </c>
      <c r="BD2032" s="14"/>
      <c r="BE2032" s="18"/>
      <c r="BF2032" s="16">
        <v>0</v>
      </c>
      <c r="BG2032" s="18">
        <f t="shared" si="675"/>
        <v>0</v>
      </c>
      <c r="BH2032" s="15" t="s">
        <v>23</v>
      </c>
      <c r="BJ2032" s="86"/>
      <c r="BK2032" s="86"/>
      <c r="BL2032" s="24" t="s">
        <v>23</v>
      </c>
      <c r="BM2032" s="24"/>
      <c r="BN2032" s="24"/>
      <c r="BO2032" s="24"/>
      <c r="BP2032" s="24"/>
      <c r="BQ2032" s="126"/>
    </row>
    <row r="2033" spans="1:69" ht="16.8" customHeight="1" x14ac:dyDescent="0.35">
      <c r="A2033" s="15"/>
      <c r="B2033" s="15"/>
      <c r="C2033" s="28" t="s">
        <v>148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0</v>
      </c>
      <c r="N2033" s="16">
        <f>G2058</f>
        <v>0</v>
      </c>
      <c r="O2033" s="16">
        <f t="shared" si="676"/>
        <v>25227.034414000005</v>
      </c>
      <c r="P2033" s="18">
        <f t="shared" si="677"/>
        <v>18264.484413999999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56953.710000000021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 t="s">
        <v>23</v>
      </c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 t="s">
        <v>23</v>
      </c>
      <c r="BD2033" s="14"/>
      <c r="BE2033" s="18"/>
      <c r="BF2033" s="16">
        <v>0</v>
      </c>
      <c r="BG2033" s="18">
        <f t="shared" si="675"/>
        <v>0</v>
      </c>
      <c r="BH2033" s="15" t="s">
        <v>23</v>
      </c>
      <c r="BJ2033" s="86"/>
      <c r="BK2033" s="86"/>
      <c r="BL2033" s="24" t="s">
        <v>23</v>
      </c>
      <c r="BM2033" s="24"/>
      <c r="BN2033" s="24"/>
      <c r="BO2033" s="24"/>
      <c r="BP2033" s="24"/>
      <c r="BQ2033" s="126"/>
    </row>
    <row r="2034" spans="1:69" ht="16.8" customHeight="1" x14ac:dyDescent="0.35">
      <c r="A2034" s="15"/>
      <c r="B2034" s="15"/>
      <c r="C2034" s="15" t="s">
        <v>23</v>
      </c>
      <c r="D2034" s="16"/>
      <c r="E2034" s="16"/>
      <c r="F2034" s="16" t="s">
        <v>23</v>
      </c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0</v>
      </c>
      <c r="N2034" s="29">
        <f>G2059</f>
        <v>0</v>
      </c>
      <c r="O2034" s="16">
        <f t="shared" si="676"/>
        <v>38933.004413999988</v>
      </c>
      <c r="P2034" s="18">
        <f t="shared" si="677"/>
        <v>18264.484413999999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 t="str">
        <f t="shared" si="680"/>
        <v/>
      </c>
      <c r="W2034" s="14"/>
      <c r="X2034" s="18"/>
      <c r="Y2034" s="16">
        <v>0</v>
      </c>
      <c r="Z2034" s="18">
        <f t="shared" si="671"/>
        <v>56953.710000000021</v>
      </c>
      <c r="AA2034" s="15" t="s">
        <v>23</v>
      </c>
      <c r="AB2034" s="24"/>
      <c r="AC2034" s="15" t="str">
        <f t="shared" si="681"/>
        <v/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 t="s">
        <v>23</v>
      </c>
      <c r="AR2034" s="14"/>
      <c r="AS2034" s="18"/>
      <c r="AT2034" s="16">
        <v>0</v>
      </c>
      <c r="AU2034" s="18">
        <f t="shared" si="673"/>
        <v>0</v>
      </c>
      <c r="AV2034" s="15" t="s">
        <v>23</v>
      </c>
      <c r="AX2034" s="14"/>
      <c r="AY2034" s="18"/>
      <c r="AZ2034" s="16">
        <v>0</v>
      </c>
      <c r="BA2034" s="18">
        <f t="shared" si="674"/>
        <v>0</v>
      </c>
      <c r="BB2034" s="15" t="s">
        <v>23</v>
      </c>
      <c r="BD2034" s="14"/>
      <c r="BE2034" s="18"/>
      <c r="BF2034" s="16">
        <v>0</v>
      </c>
      <c r="BG2034" s="18">
        <f t="shared" si="675"/>
        <v>0</v>
      </c>
      <c r="BH2034" s="15" t="s">
        <v>23</v>
      </c>
      <c r="BJ2034" s="86"/>
      <c r="BK2034" s="86"/>
      <c r="BL2034" s="24"/>
      <c r="BM2034" s="24"/>
      <c r="BN2034" s="24"/>
      <c r="BO2034" s="24"/>
      <c r="BP2034" s="24"/>
      <c r="BQ2034" s="126"/>
    </row>
    <row r="2035" spans="1:69" ht="16.8" customHeight="1" x14ac:dyDescent="0.35">
      <c r="A2035" s="15"/>
      <c r="B2035" s="15"/>
      <c r="C2035" s="28" t="s">
        <v>63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0</v>
      </c>
      <c r="N2035" s="16">
        <f>G2030</f>
        <v>0</v>
      </c>
      <c r="O2035" s="16">
        <f t="shared" si="676"/>
        <v>1445.0913500000004</v>
      </c>
      <c r="P2035" s="18">
        <f t="shared" si="677"/>
        <v>485.24135000000001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56953.710000000021</v>
      </c>
      <c r="AA2035" s="15" t="s">
        <v>23</v>
      </c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 t="s">
        <v>23</v>
      </c>
      <c r="AR2035" s="14"/>
      <c r="AS2035" s="18"/>
      <c r="AT2035" s="16">
        <v>0</v>
      </c>
      <c r="AU2035" s="18">
        <f t="shared" si="673"/>
        <v>0</v>
      </c>
      <c r="AV2035" s="15" t="s">
        <v>23</v>
      </c>
      <c r="AX2035" s="14"/>
      <c r="AY2035" s="18"/>
      <c r="AZ2035" s="16">
        <v>0</v>
      </c>
      <c r="BA2035" s="18">
        <f t="shared" si="674"/>
        <v>0</v>
      </c>
      <c r="BB2035" s="15" t="s">
        <v>23</v>
      </c>
      <c r="BD2035" s="14"/>
      <c r="BE2035" s="18"/>
      <c r="BF2035" s="16">
        <v>0</v>
      </c>
      <c r="BG2035" s="18">
        <f t="shared" si="675"/>
        <v>0</v>
      </c>
      <c r="BH2035" s="15" t="s">
        <v>23</v>
      </c>
      <c r="BJ2035" s="86"/>
      <c r="BK2035" s="86"/>
      <c r="BL2035" s="24"/>
      <c r="BM2035" s="24"/>
      <c r="BN2035" s="24"/>
      <c r="BO2035" s="24"/>
      <c r="BP2035" s="24"/>
      <c r="BQ2035" s="126"/>
    </row>
    <row r="2036" spans="1:69" ht="16.8" customHeight="1" x14ac:dyDescent="0.35">
      <c r="A2036" s="15"/>
      <c r="B2036" s="15"/>
      <c r="C2036" s="15" t="s">
        <v>64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0</v>
      </c>
      <c r="N2036" s="16">
        <f>G2036</f>
        <v>0</v>
      </c>
      <c r="O2036" s="16">
        <f t="shared" si="676"/>
        <v>-397.18864999999994</v>
      </c>
      <c r="P2036" s="18">
        <f t="shared" si="677"/>
        <v>485.24135000000001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56953.710000000021</v>
      </c>
      <c r="AA2036" s="15" t="s">
        <v>23</v>
      </c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 t="s">
        <v>23</v>
      </c>
      <c r="AR2036" s="14"/>
      <c r="AS2036" s="18"/>
      <c r="AT2036" s="16">
        <v>0</v>
      </c>
      <c r="AU2036" s="18">
        <f t="shared" si="673"/>
        <v>0</v>
      </c>
      <c r="AV2036" s="15" t="s">
        <v>23</v>
      </c>
      <c r="AX2036" s="14"/>
      <c r="AY2036" s="18"/>
      <c r="AZ2036" s="16">
        <v>0</v>
      </c>
      <c r="BA2036" s="18">
        <f t="shared" si="674"/>
        <v>0</v>
      </c>
      <c r="BB2036" s="15" t="s">
        <v>23</v>
      </c>
      <c r="BD2036" s="14"/>
      <c r="BE2036" s="18"/>
      <c r="BF2036" s="16">
        <v>0</v>
      </c>
      <c r="BG2036" s="18">
        <f t="shared" si="675"/>
        <v>0</v>
      </c>
      <c r="BH2036" s="15" t="s">
        <v>23</v>
      </c>
      <c r="BJ2036" s="86"/>
      <c r="BK2036" s="86"/>
      <c r="BL2036" s="24" t="s">
        <v>23</v>
      </c>
      <c r="BM2036" s="24"/>
      <c r="BN2036" s="24"/>
      <c r="BO2036" s="24"/>
      <c r="BP2036" s="24"/>
      <c r="BQ2036" s="126"/>
    </row>
    <row r="2037" spans="1:69" ht="16.8" customHeight="1" x14ac:dyDescent="0.35">
      <c r="A2037" s="15"/>
      <c r="B2037" s="15"/>
      <c r="C2037" s="15" t="s">
        <v>51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65</v>
      </c>
      <c r="L2037" s="16"/>
      <c r="M2037" s="16">
        <f>2.32*(L2015+L2016-M2016)/100</f>
        <v>0</v>
      </c>
      <c r="N2037" s="16">
        <f>H2071+H2070+G2069</f>
        <v>0</v>
      </c>
      <c r="O2037" s="16">
        <f t="shared" si="676"/>
        <v>1288.5298639999999</v>
      </c>
      <c r="P2037" s="18">
        <f t="shared" si="677"/>
        <v>2251.5198639999994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56953.710000000021</v>
      </c>
      <c r="AA2037" s="15" t="s">
        <v>23</v>
      </c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 t="s">
        <v>23</v>
      </c>
      <c r="AR2037" s="14"/>
      <c r="AS2037" s="18"/>
      <c r="AT2037" s="16">
        <v>0</v>
      </c>
      <c r="AU2037" s="18">
        <f t="shared" si="673"/>
        <v>0</v>
      </c>
      <c r="AV2037" s="15" t="s">
        <v>23</v>
      </c>
      <c r="AX2037" s="14"/>
      <c r="AY2037" s="18"/>
      <c r="AZ2037" s="16">
        <v>0</v>
      </c>
      <c r="BA2037" s="18">
        <f t="shared" si="674"/>
        <v>0</v>
      </c>
      <c r="BB2037" s="15" t="s">
        <v>23</v>
      </c>
      <c r="BD2037" s="14"/>
      <c r="BE2037" s="18"/>
      <c r="BF2037" s="16">
        <v>0</v>
      </c>
      <c r="BG2037" s="18">
        <f t="shared" si="675"/>
        <v>0</v>
      </c>
      <c r="BH2037" s="15" t="s">
        <v>23</v>
      </c>
      <c r="BJ2037" s="86"/>
      <c r="BK2037" s="86"/>
      <c r="BL2037" s="24"/>
      <c r="BM2037" s="24"/>
      <c r="BN2037" s="24"/>
      <c r="BO2037" s="24"/>
      <c r="BP2037" s="24"/>
      <c r="BQ2037" s="126"/>
    </row>
    <row r="2038" spans="1:69" ht="16.8" customHeight="1" x14ac:dyDescent="0.35">
      <c r="A2038" s="15"/>
      <c r="B2038" s="15"/>
      <c r="C2038" s="28" t="s">
        <v>66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 t="s">
        <v>23</v>
      </c>
      <c r="L2038" s="16"/>
      <c r="M2038" s="16"/>
      <c r="N2038" s="16" t="s">
        <v>67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56953.710000000021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 t="s">
        <v>23</v>
      </c>
      <c r="AR2038" s="14"/>
      <c r="AS2038" s="18"/>
      <c r="AT2038" s="16"/>
      <c r="AU2038" s="18">
        <f t="shared" si="673"/>
        <v>0</v>
      </c>
      <c r="AV2038" s="15" t="s">
        <v>23</v>
      </c>
      <c r="AX2038" s="14"/>
      <c r="AY2038" s="18"/>
      <c r="AZ2038" s="16"/>
      <c r="BA2038" s="18">
        <f t="shared" si="674"/>
        <v>0</v>
      </c>
      <c r="BB2038" s="15" t="s">
        <v>23</v>
      </c>
      <c r="BD2038" s="14"/>
      <c r="BE2038" s="18"/>
      <c r="BF2038" s="16"/>
      <c r="BG2038" s="18">
        <f t="shared" si="675"/>
        <v>0</v>
      </c>
      <c r="BH2038" s="15" t="s">
        <v>23</v>
      </c>
      <c r="BJ2038" s="86"/>
      <c r="BK2038" s="86"/>
      <c r="BL2038" s="24"/>
      <c r="BM2038" s="24"/>
      <c r="BN2038" s="24"/>
      <c r="BO2038" s="24"/>
      <c r="BP2038" s="24"/>
      <c r="BQ2038" s="126"/>
    </row>
    <row r="2039" spans="1:69" ht="16.8" customHeight="1" x14ac:dyDescent="0.35">
      <c r="A2039" s="15"/>
      <c r="B2039" s="66"/>
      <c r="C2039" s="15" t="s">
        <v>149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 t="s">
        <v>23</v>
      </c>
      <c r="L2039" s="16"/>
      <c r="M2039" s="16">
        <v>0</v>
      </c>
      <c r="N2039" s="16" t="s">
        <v>69</v>
      </c>
      <c r="O2039" s="31">
        <f>L2063</f>
        <v>0</v>
      </c>
      <c r="P2039" s="32">
        <f>SUM(P2018:P2037)</f>
        <v>97048.26999999999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56953.710000000021</v>
      </c>
      <c r="AA2039" s="15" t="s">
        <v>23</v>
      </c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 t="s">
        <v>23</v>
      </c>
      <c r="AR2039" s="14"/>
      <c r="AS2039" s="18"/>
      <c r="AT2039" s="16">
        <v>0</v>
      </c>
      <c r="AU2039" s="18">
        <f t="shared" si="673"/>
        <v>0</v>
      </c>
      <c r="AV2039" s="15" t="s">
        <v>23</v>
      </c>
      <c r="AX2039" s="14"/>
      <c r="AY2039" s="18"/>
      <c r="AZ2039" s="16">
        <v>0</v>
      </c>
      <c r="BA2039" s="18">
        <f t="shared" si="674"/>
        <v>0</v>
      </c>
      <c r="BB2039" s="15" t="s">
        <v>23</v>
      </c>
      <c r="BD2039" s="14"/>
      <c r="BE2039" s="18"/>
      <c r="BF2039" s="16">
        <v>0</v>
      </c>
      <c r="BG2039" s="18">
        <f t="shared" si="675"/>
        <v>0</v>
      </c>
      <c r="BH2039" s="15" t="s">
        <v>23</v>
      </c>
      <c r="BJ2039" s="86"/>
      <c r="BK2039" s="86"/>
      <c r="BL2039" s="24"/>
      <c r="BM2039" s="24"/>
      <c r="BN2039" s="24"/>
      <c r="BO2039" s="24"/>
      <c r="BP2039" s="24"/>
      <c r="BQ2039" s="126"/>
    </row>
    <row r="2040" spans="1:69" ht="16.8" customHeight="1" x14ac:dyDescent="0.35">
      <c r="A2040" s="15"/>
      <c r="B2040" s="15"/>
      <c r="C2040" s="15" t="s">
        <v>151</v>
      </c>
      <c r="D2040" s="16"/>
      <c r="E2040" s="16">
        <v>0</v>
      </c>
      <c r="F2040" s="16"/>
      <c r="G2040" s="16">
        <v>0</v>
      </c>
      <c r="H2040" s="16"/>
      <c r="I2040" s="4"/>
      <c r="J2040" s="14" t="s">
        <v>23</v>
      </c>
      <c r="K2040" s="17" t="s">
        <v>23</v>
      </c>
      <c r="L2040" s="16"/>
      <c r="M2040" s="16">
        <v>0</v>
      </c>
      <c r="N2040" s="16" t="s">
        <v>71</v>
      </c>
      <c r="O2040" s="16">
        <f>SUM(L2051:L2062)+L2065</f>
        <v>14504.64</v>
      </c>
      <c r="P2040" s="33">
        <f>SUM(O2018:O2037)</f>
        <v>89881.140000000014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56953.710000000021</v>
      </c>
      <c r="AA2040" s="15" t="s">
        <v>23</v>
      </c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 t="s">
        <v>23</v>
      </c>
      <c r="AR2040" s="14"/>
      <c r="AS2040" s="18"/>
      <c r="AT2040" s="16">
        <v>0</v>
      </c>
      <c r="AU2040" s="18">
        <f t="shared" si="673"/>
        <v>0</v>
      </c>
      <c r="AV2040" s="15" t="s">
        <v>23</v>
      </c>
      <c r="AX2040" s="14"/>
      <c r="AY2040" s="18"/>
      <c r="AZ2040" s="16">
        <v>0</v>
      </c>
      <c r="BA2040" s="18">
        <f t="shared" si="674"/>
        <v>0</v>
      </c>
      <c r="BB2040" s="15" t="s">
        <v>23</v>
      </c>
      <c r="BD2040" s="14"/>
      <c r="BE2040" s="18"/>
      <c r="BF2040" s="16">
        <v>0</v>
      </c>
      <c r="BG2040" s="18">
        <f t="shared" si="675"/>
        <v>0</v>
      </c>
      <c r="BH2040" s="15" t="s">
        <v>23</v>
      </c>
      <c r="BJ2040" s="86"/>
      <c r="BK2040" s="86"/>
      <c r="BL2040" s="24"/>
      <c r="BM2040" s="24"/>
      <c r="BN2040" s="24"/>
      <c r="BO2040" s="24"/>
      <c r="BP2040" s="24"/>
      <c r="BQ2040" s="126"/>
    </row>
    <row r="2041" spans="1:69" ht="16.8" customHeight="1" x14ac:dyDescent="0.35">
      <c r="A2041" s="15"/>
      <c r="B2041" s="15"/>
      <c r="C2041" s="15" t="s">
        <v>153</v>
      </c>
      <c r="D2041" s="16" t="s">
        <v>23</v>
      </c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73</v>
      </c>
      <c r="O2041" s="34">
        <f>O1980+O1981-F2056-F2055</f>
        <v>6724.3999999999978</v>
      </c>
      <c r="P2041" s="35">
        <f>O1980+O1981+O2042-F2056-F2055-O2039-O2040</f>
        <v>-7780.2400000000016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56953.710000000021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6"/>
    </row>
    <row r="2042" spans="1:69" ht="16.8" customHeight="1" x14ac:dyDescent="0.35">
      <c r="A2042" s="15"/>
      <c r="B2042" s="15"/>
      <c r="C2042" s="15" t="s">
        <v>154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75</v>
      </c>
      <c r="L2042" s="3">
        <f>SUM(L2015:L2041)</f>
        <v>0</v>
      </c>
      <c r="M2042" s="3">
        <f>SUM(M2015:M2041)</f>
        <v>0</v>
      </c>
      <c r="N2042" s="16" t="s">
        <v>76</v>
      </c>
      <c r="O2042" s="16">
        <f>N2015-L2016</f>
        <v>0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56953.710000000021</v>
      </c>
      <c r="AA2042" s="15" t="s">
        <v>23</v>
      </c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 t="s">
        <v>23</v>
      </c>
      <c r="AR2042" s="14"/>
      <c r="AS2042" s="18"/>
      <c r="AT2042" s="16">
        <v>0</v>
      </c>
      <c r="AU2042" s="18">
        <f t="shared" si="673"/>
        <v>0</v>
      </c>
      <c r="AV2042" s="15" t="s">
        <v>23</v>
      </c>
      <c r="AX2042" s="14"/>
      <c r="AY2042" s="18"/>
      <c r="AZ2042" s="16">
        <v>0</v>
      </c>
      <c r="BA2042" s="18">
        <f t="shared" si="674"/>
        <v>0</v>
      </c>
      <c r="BB2042" s="15" t="s">
        <v>23</v>
      </c>
      <c r="BD2042" s="14"/>
      <c r="BE2042" s="18"/>
      <c r="BF2042" s="16">
        <v>0</v>
      </c>
      <c r="BG2042" s="18">
        <f t="shared" si="675"/>
        <v>0</v>
      </c>
      <c r="BH2042" s="15" t="s">
        <v>23</v>
      </c>
      <c r="BJ2042" s="86"/>
      <c r="BK2042" s="86"/>
      <c r="BL2042" s="24"/>
      <c r="BM2042" s="24"/>
      <c r="BN2042" s="24"/>
      <c r="BO2042" s="24"/>
      <c r="BP2042" s="24"/>
      <c r="BQ2042" s="126"/>
    </row>
    <row r="2043" spans="1:69" ht="16.8" customHeight="1" x14ac:dyDescent="0.35">
      <c r="A2043" s="15"/>
      <c r="B2043" s="15"/>
      <c r="C2043" s="15" t="s">
        <v>77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33</v>
      </c>
      <c r="L2043" s="3">
        <f>L1983</f>
        <v>1036473.1499999999</v>
      </c>
      <c r="M2043" s="3">
        <f>M1983</f>
        <v>969814.18000000017</v>
      </c>
      <c r="N2043" s="16" t="s">
        <v>78</v>
      </c>
      <c r="O2043" s="36">
        <f>(O2039+O2040)-(O1978+O1979)</f>
        <v>11388.98</v>
      </c>
      <c r="P2043" s="37">
        <f>O2042-O2043</f>
        <v>-11388.98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56953.710000000021</v>
      </c>
      <c r="AA2043" s="15" t="s">
        <v>23</v>
      </c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 t="s">
        <v>23</v>
      </c>
      <c r="AR2043" s="14"/>
      <c r="AS2043" s="18"/>
      <c r="AT2043" s="16">
        <v>0</v>
      </c>
      <c r="AU2043" s="18">
        <f t="shared" si="673"/>
        <v>0</v>
      </c>
      <c r="AV2043" s="15" t="s">
        <v>23</v>
      </c>
      <c r="AX2043" s="14"/>
      <c r="AY2043" s="18"/>
      <c r="AZ2043" s="16">
        <v>0</v>
      </c>
      <c r="BA2043" s="18">
        <f t="shared" si="674"/>
        <v>0</v>
      </c>
      <c r="BB2043" s="15" t="s">
        <v>23</v>
      </c>
      <c r="BD2043" s="14"/>
      <c r="BE2043" s="18"/>
      <c r="BF2043" s="16">
        <v>0</v>
      </c>
      <c r="BG2043" s="18">
        <f t="shared" si="675"/>
        <v>0</v>
      </c>
      <c r="BH2043" s="15" t="s">
        <v>23</v>
      </c>
      <c r="BJ2043" s="86"/>
      <c r="BK2043" s="86"/>
      <c r="BL2043" s="24"/>
      <c r="BM2043" s="24"/>
      <c r="BN2043" s="24"/>
      <c r="BO2043" s="24"/>
      <c r="BP2043" s="24"/>
      <c r="BQ2043" s="126"/>
    </row>
    <row r="2044" spans="1:69" ht="16.8" customHeight="1" thickBot="1" x14ac:dyDescent="0.4">
      <c r="A2044" s="15"/>
      <c r="B2044" s="15"/>
      <c r="C2044" s="15" t="s">
        <v>79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80</v>
      </c>
      <c r="L2044" s="3">
        <f>L2042+L2043</f>
        <v>1036473.1499999999</v>
      </c>
      <c r="M2044" s="3">
        <f>M2042+M2043</f>
        <v>969814.18000000017</v>
      </c>
      <c r="N2044" s="16" t="s">
        <v>81</v>
      </c>
      <c r="O2044" s="38">
        <f>O2041+O2042-O2043</f>
        <v>-4664.5800000000017</v>
      </c>
      <c r="P2044" s="39">
        <f>O2044-O2041</f>
        <v>-11388.98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56953.710000000021</v>
      </c>
      <c r="AA2044" s="15"/>
      <c r="AB2044" s="24"/>
      <c r="AC2044" s="15" t="s">
        <v>23</v>
      </c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6"/>
    </row>
    <row r="2045" spans="1:69" ht="16.8" customHeight="1" thickTop="1" thickBot="1" x14ac:dyDescent="0.4">
      <c r="A2045" s="15"/>
      <c r="B2045" s="15"/>
      <c r="C2045" s="15" t="s">
        <v>82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66658.969999999739</v>
      </c>
      <c r="M2045" s="40"/>
      <c r="N2045" s="29" t="s">
        <v>83</v>
      </c>
      <c r="O2045" s="41">
        <f>O2038+O2039+O2040+O2046</f>
        <v>89881.140000000014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56953.710000000021</v>
      </c>
      <c r="AA2045" s="15" t="s">
        <v>23</v>
      </c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 t="s">
        <v>23</v>
      </c>
      <c r="AR2045" s="14"/>
      <c r="AS2045" s="18"/>
      <c r="AT2045" s="16">
        <v>0</v>
      </c>
      <c r="AU2045" s="18">
        <f t="shared" si="673"/>
        <v>0</v>
      </c>
      <c r="AV2045" s="15" t="s">
        <v>23</v>
      </c>
      <c r="AX2045" s="14"/>
      <c r="AY2045" s="18"/>
      <c r="AZ2045" s="16">
        <v>0</v>
      </c>
      <c r="BA2045" s="18">
        <f t="shared" si="674"/>
        <v>0</v>
      </c>
      <c r="BB2045" s="15" t="s">
        <v>23</v>
      </c>
      <c r="BD2045" s="14"/>
      <c r="BE2045" s="18"/>
      <c r="BF2045" s="16">
        <v>0</v>
      </c>
      <c r="BG2045" s="18">
        <f t="shared" si="675"/>
        <v>0</v>
      </c>
      <c r="BH2045" s="15" t="s">
        <v>23</v>
      </c>
      <c r="BJ2045" s="86"/>
      <c r="BK2045" s="86"/>
      <c r="BL2045" s="24"/>
      <c r="BM2045" s="24"/>
      <c r="BN2045" s="24"/>
      <c r="BO2045" s="24"/>
      <c r="BP2045" s="24"/>
      <c r="BQ2045" s="126"/>
    </row>
    <row r="2046" spans="1:69" ht="16.8" customHeight="1" thickTop="1" thickBot="1" x14ac:dyDescent="0.4">
      <c r="A2046" s="15"/>
      <c r="B2046" s="15"/>
      <c r="C2046" s="15" t="s">
        <v>84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85</v>
      </c>
      <c r="O2046" s="43">
        <f>P2040-O2039-O2040-O2038</f>
        <v>-7743.7399999999761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56953.710000000021</v>
      </c>
      <c r="AA2046" s="15" t="s">
        <v>23</v>
      </c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 t="s">
        <v>23</v>
      </c>
      <c r="AR2046" s="14"/>
      <c r="AS2046" s="18"/>
      <c r="AT2046" s="16">
        <v>0</v>
      </c>
      <c r="AU2046" s="18">
        <f t="shared" si="673"/>
        <v>0</v>
      </c>
      <c r="AV2046" s="15" t="s">
        <v>23</v>
      </c>
      <c r="AX2046" s="14"/>
      <c r="AY2046" s="18"/>
      <c r="AZ2046" s="16">
        <v>0</v>
      </c>
      <c r="BA2046" s="18">
        <f t="shared" si="674"/>
        <v>0</v>
      </c>
      <c r="BB2046" s="15" t="s">
        <v>23</v>
      </c>
      <c r="BD2046" s="14"/>
      <c r="BE2046" s="18"/>
      <c r="BF2046" s="16">
        <v>0</v>
      </c>
      <c r="BG2046" s="18">
        <f t="shared" si="675"/>
        <v>0</v>
      </c>
      <c r="BH2046" s="15" t="s">
        <v>23</v>
      </c>
      <c r="BJ2046" s="86"/>
      <c r="BK2046" s="86"/>
      <c r="BL2046" s="24"/>
      <c r="BM2046" s="24"/>
      <c r="BN2046" s="24"/>
      <c r="BO2046" s="24"/>
      <c r="BP2046" s="24"/>
      <c r="BQ2046" s="126"/>
    </row>
    <row r="2047" spans="1:69" ht="16.8" customHeight="1" thickTop="1" x14ac:dyDescent="0.35">
      <c r="A2047" s="15"/>
      <c r="B2047" s="15"/>
      <c r="C2047" s="15" t="s">
        <v>86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87</v>
      </c>
      <c r="L2047" s="3">
        <f>N1986</f>
        <v>2554.9</v>
      </c>
      <c r="M2047" s="3">
        <v>0</v>
      </c>
      <c r="N2047" s="3">
        <f>SUM(L2047:M2047)</f>
        <v>2554.9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56953.710000000021</v>
      </c>
      <c r="AA2047" s="15" t="s">
        <v>23</v>
      </c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 t="s">
        <v>23</v>
      </c>
      <c r="AR2047" s="14"/>
      <c r="AS2047" s="18"/>
      <c r="AT2047" s="16">
        <v>0</v>
      </c>
      <c r="AU2047" s="18">
        <f t="shared" si="673"/>
        <v>0</v>
      </c>
      <c r="AV2047" s="15" t="s">
        <v>23</v>
      </c>
      <c r="AX2047" s="14"/>
      <c r="AY2047" s="18"/>
      <c r="AZ2047" s="16">
        <v>0</v>
      </c>
      <c r="BA2047" s="18">
        <f t="shared" si="674"/>
        <v>0</v>
      </c>
      <c r="BB2047" s="15" t="s">
        <v>23</v>
      </c>
      <c r="BD2047" s="14"/>
      <c r="BE2047" s="18"/>
      <c r="BF2047" s="16">
        <v>0</v>
      </c>
      <c r="BG2047" s="18">
        <f t="shared" si="675"/>
        <v>0</v>
      </c>
      <c r="BH2047" s="15" t="s">
        <v>23</v>
      </c>
      <c r="BJ2047" s="86"/>
      <c r="BK2047" s="86"/>
      <c r="BL2047" s="24"/>
      <c r="BM2047" s="24"/>
      <c r="BN2047" s="24"/>
      <c r="BO2047" s="24"/>
      <c r="BP2047" s="24"/>
      <c r="BQ2047" s="126"/>
    </row>
    <row r="2048" spans="1:69" ht="16.8" customHeight="1" x14ac:dyDescent="0.35">
      <c r="A2048" s="15"/>
      <c r="B2048" s="15"/>
      <c r="C2048" s="15" t="s">
        <v>88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89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85">(X2048-Y2048)+Z2047</f>
        <v>56953.710000000021</v>
      </c>
      <c r="AA2048" s="15" t="s">
        <v>23</v>
      </c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 t="s">
        <v>23</v>
      </c>
      <c r="AR2048" s="14"/>
      <c r="AS2048" s="18"/>
      <c r="AT2048" s="16">
        <v>0</v>
      </c>
      <c r="AU2048" s="18">
        <f t="shared" ref="AU2048:AU2079" si="687">(AS2048-AT2048)+AU2047</f>
        <v>0</v>
      </c>
      <c r="AV2048" s="15" t="s">
        <v>23</v>
      </c>
      <c r="AX2048" s="14"/>
      <c r="AY2048" s="18"/>
      <c r="AZ2048" s="16">
        <v>0</v>
      </c>
      <c r="BA2048" s="18">
        <f t="shared" ref="BA2048:BA2079" si="688">(AY2048-AZ2048)+BA2047</f>
        <v>0</v>
      </c>
      <c r="BB2048" s="15" t="s">
        <v>23</v>
      </c>
      <c r="BD2048" s="14"/>
      <c r="BE2048" s="18"/>
      <c r="BF2048" s="16">
        <v>0</v>
      </c>
      <c r="BG2048" s="18">
        <f t="shared" ref="BG2048:BG2079" si="689">(BE2048-BF2048)+BG2047</f>
        <v>0</v>
      </c>
      <c r="BH2048" s="15" t="s">
        <v>23</v>
      </c>
      <c r="BJ2048" s="86"/>
      <c r="BK2048" s="86"/>
      <c r="BL2048" s="24"/>
      <c r="BM2048" s="24"/>
      <c r="BN2048" s="24"/>
      <c r="BO2048" s="24"/>
      <c r="BP2048" s="24"/>
      <c r="BQ2048" s="126"/>
    </row>
    <row r="2049" spans="1:69" ht="16.8" customHeight="1" x14ac:dyDescent="0.35">
      <c r="A2049" s="15"/>
      <c r="B2049" s="15"/>
      <c r="C2049" s="15" t="s">
        <v>90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91</v>
      </c>
      <c r="L2049" s="3">
        <f>T2072+Z2072+AO2072+AU2072</f>
        <v>151736.17000000001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 t="s">
        <v>23</v>
      </c>
      <c r="W2049" s="14"/>
      <c r="X2049" s="18"/>
      <c r="Y2049" s="16">
        <v>0</v>
      </c>
      <c r="Z2049" s="18">
        <f t="shared" si="685"/>
        <v>56953.710000000021</v>
      </c>
      <c r="AA2049" s="15" t="s">
        <v>23</v>
      </c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 t="s">
        <v>23</v>
      </c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 t="s">
        <v>23</v>
      </c>
      <c r="AR2049" s="14"/>
      <c r="AS2049" s="18"/>
      <c r="AT2049" s="16">
        <v>0</v>
      </c>
      <c r="AU2049" s="18">
        <f t="shared" si="687"/>
        <v>0</v>
      </c>
      <c r="AV2049" s="15" t="s">
        <v>23</v>
      </c>
      <c r="AX2049" s="14"/>
      <c r="AY2049" s="18"/>
      <c r="AZ2049" s="16">
        <v>0</v>
      </c>
      <c r="BA2049" s="18">
        <f t="shared" si="688"/>
        <v>0</v>
      </c>
      <c r="BB2049" s="15" t="s">
        <v>23</v>
      </c>
      <c r="BD2049" s="14"/>
      <c r="BE2049" s="18"/>
      <c r="BF2049" s="16">
        <v>0</v>
      </c>
      <c r="BG2049" s="18">
        <f t="shared" si="689"/>
        <v>0</v>
      </c>
      <c r="BH2049" s="15" t="s">
        <v>23</v>
      </c>
      <c r="BJ2049" s="86"/>
      <c r="BK2049" s="86"/>
      <c r="BL2049" s="24"/>
      <c r="BM2049" s="24"/>
      <c r="BN2049" s="24"/>
      <c r="BO2049" s="24"/>
      <c r="BP2049" s="24"/>
      <c r="BQ2049" s="126"/>
    </row>
    <row r="2050" spans="1:69" ht="16.8" customHeight="1" x14ac:dyDescent="0.35">
      <c r="A2050" s="15"/>
      <c r="B2050" s="15"/>
      <c r="C2050" s="15" t="s">
        <v>92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93</v>
      </c>
      <c r="L2050" s="3"/>
      <c r="M2050" s="46" t="s">
        <v>94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56953.710000000021</v>
      </c>
      <c r="AA2050" s="15" t="s">
        <v>23</v>
      </c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 t="s">
        <v>23</v>
      </c>
      <c r="AR2050" s="14"/>
      <c r="AS2050" s="18"/>
      <c r="AT2050" s="16">
        <v>0</v>
      </c>
      <c r="AU2050" s="18">
        <f t="shared" si="687"/>
        <v>0</v>
      </c>
      <c r="AV2050" s="15" t="s">
        <v>23</v>
      </c>
      <c r="AX2050" s="14"/>
      <c r="AY2050" s="18"/>
      <c r="AZ2050" s="16">
        <v>0</v>
      </c>
      <c r="BA2050" s="18">
        <f t="shared" si="688"/>
        <v>0</v>
      </c>
      <c r="BB2050" s="15" t="s">
        <v>23</v>
      </c>
      <c r="BD2050" s="14"/>
      <c r="BE2050" s="18"/>
      <c r="BF2050" s="16">
        <v>0</v>
      </c>
      <c r="BG2050" s="18">
        <f t="shared" si="689"/>
        <v>0</v>
      </c>
      <c r="BH2050" s="15" t="s">
        <v>23</v>
      </c>
      <c r="BJ2050" s="86"/>
      <c r="BK2050" s="86"/>
      <c r="BL2050" s="24"/>
      <c r="BM2050" s="24"/>
      <c r="BN2050" s="24"/>
      <c r="BO2050" s="24"/>
      <c r="BP2050" s="24"/>
      <c r="BQ2050" s="126"/>
    </row>
    <row r="2051" spans="1:69" ht="16.8" customHeight="1" x14ac:dyDescent="0.35">
      <c r="A2051" s="15"/>
      <c r="B2051" s="15"/>
      <c r="C2051" s="15" t="s">
        <v>95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96</v>
      </c>
      <c r="L2051" s="50">
        <v>114.5</v>
      </c>
      <c r="M2051" s="16" t="s">
        <v>27</v>
      </c>
      <c r="N2051" s="16" t="s">
        <v>28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56953.710000000021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6"/>
    </row>
    <row r="2052" spans="1:69" ht="16.8" customHeight="1" x14ac:dyDescent="0.35">
      <c r="A2052" s="15"/>
      <c r="B2052" s="15"/>
      <c r="C2052" s="15" t="s">
        <v>97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383</v>
      </c>
      <c r="L2052" s="30">
        <v>294.5</v>
      </c>
      <c r="M2052" s="16" t="s">
        <v>480</v>
      </c>
      <c r="N2052" s="16">
        <v>320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56953.710000000021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6"/>
    </row>
    <row r="2053" spans="1:69" ht="16.8" customHeight="1" x14ac:dyDescent="0.35">
      <c r="A2053" s="15"/>
      <c r="B2053" s="15"/>
      <c r="C2053" s="15" t="s">
        <v>100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431</v>
      </c>
      <c r="L2053" s="16">
        <v>236.02</v>
      </c>
      <c r="M2053" s="44" t="s">
        <v>481</v>
      </c>
      <c r="N2053" s="16">
        <v>1105</v>
      </c>
      <c r="O2053" s="16"/>
      <c r="P2053" s="18" t="s">
        <v>23</v>
      </c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56953.710000000021</v>
      </c>
      <c r="AA2053" s="15" t="s">
        <v>23</v>
      </c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 t="s">
        <v>23</v>
      </c>
      <c r="AR2053" s="14"/>
      <c r="AS2053" s="18"/>
      <c r="AT2053" s="16">
        <v>0</v>
      </c>
      <c r="AU2053" s="18">
        <f t="shared" si="687"/>
        <v>0</v>
      </c>
      <c r="AV2053" s="15" t="s">
        <v>23</v>
      </c>
      <c r="AX2053" s="14"/>
      <c r="AY2053" s="18"/>
      <c r="AZ2053" s="16">
        <v>0</v>
      </c>
      <c r="BA2053" s="18">
        <f t="shared" si="688"/>
        <v>0</v>
      </c>
      <c r="BB2053" s="15" t="s">
        <v>23</v>
      </c>
      <c r="BD2053" s="14"/>
      <c r="BE2053" s="18"/>
      <c r="BF2053" s="16">
        <v>0</v>
      </c>
      <c r="BG2053" s="18">
        <f t="shared" si="689"/>
        <v>0</v>
      </c>
      <c r="BH2053" s="15" t="s">
        <v>23</v>
      </c>
      <c r="BJ2053" s="86"/>
      <c r="BK2053" s="86"/>
      <c r="BL2053" s="24"/>
      <c r="BM2053" s="24"/>
      <c r="BN2053" s="24"/>
      <c r="BO2053" s="24"/>
      <c r="BP2053" s="24"/>
      <c r="BQ2053" s="126"/>
    </row>
    <row r="2054" spans="1:69" ht="16.8" customHeight="1" x14ac:dyDescent="0.35">
      <c r="A2054" s="15"/>
      <c r="B2054" s="15"/>
      <c r="C2054" s="64" t="s">
        <v>157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468</v>
      </c>
      <c r="L2054" s="16">
        <v>307.5</v>
      </c>
      <c r="M2054" s="16" t="s">
        <v>23</v>
      </c>
      <c r="N2054" s="16">
        <v>0</v>
      </c>
      <c r="O2054" s="16" t="s">
        <v>23</v>
      </c>
      <c r="P2054" s="18" t="s">
        <v>23</v>
      </c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56953.710000000021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6"/>
    </row>
    <row r="2055" spans="1:69" ht="16.8" customHeight="1" x14ac:dyDescent="0.35">
      <c r="A2055" s="15"/>
      <c r="B2055" s="15"/>
      <c r="C2055" s="15" t="s">
        <v>104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467</v>
      </c>
      <c r="L2055" s="16">
        <v>100</v>
      </c>
      <c r="M2055" s="16" t="s">
        <v>483</v>
      </c>
      <c r="N2055" s="16">
        <v>387.96</v>
      </c>
      <c r="O2055" s="16" t="s">
        <v>23</v>
      </c>
      <c r="P2055" s="18" t="s">
        <v>23</v>
      </c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195</v>
      </c>
      <c r="X2055" s="18">
        <v>0</v>
      </c>
      <c r="Y2055" s="16"/>
      <c r="Z2055" s="18">
        <f t="shared" si="685"/>
        <v>56953.710000000021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6"/>
    </row>
    <row r="2056" spans="1:69" ht="16.8" customHeight="1" x14ac:dyDescent="0.35">
      <c r="A2056" s="15"/>
      <c r="B2056" s="15"/>
      <c r="C2056" s="47" t="s">
        <v>158</v>
      </c>
      <c r="D2056" s="16"/>
      <c r="E2056" s="16"/>
      <c r="F2056" s="1">
        <v>0</v>
      </c>
      <c r="G2056" s="16">
        <v>0</v>
      </c>
      <c r="H2056" s="16"/>
      <c r="I2056" s="4" t="s">
        <v>23</v>
      </c>
      <c r="J2056" s="14"/>
      <c r="K2056" s="44" t="s">
        <v>484</v>
      </c>
      <c r="L2056" s="16">
        <v>0.99</v>
      </c>
      <c r="M2056" s="44" t="s">
        <v>485</v>
      </c>
      <c r="N2056" s="16">
        <v>0.18</v>
      </c>
      <c r="O2056" s="16" t="s">
        <v>23</v>
      </c>
      <c r="P2056" s="18" t="s">
        <v>23</v>
      </c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56953.710000000021</v>
      </c>
      <c r="AA2056" s="15" t="s">
        <v>23</v>
      </c>
      <c r="AB2056" s="24"/>
      <c r="AC2056" s="64" t="s">
        <v>159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 t="s">
        <v>23</v>
      </c>
      <c r="AR2056" s="14"/>
      <c r="AS2056" s="18"/>
      <c r="AT2056" s="16">
        <v>0</v>
      </c>
      <c r="AU2056" s="18">
        <f t="shared" si="687"/>
        <v>0</v>
      </c>
      <c r="AV2056" s="15" t="s">
        <v>23</v>
      </c>
      <c r="AX2056" s="14"/>
      <c r="AY2056" s="18"/>
      <c r="AZ2056" s="16">
        <v>0</v>
      </c>
      <c r="BA2056" s="18">
        <f t="shared" si="688"/>
        <v>0</v>
      </c>
      <c r="BB2056" s="15" t="s">
        <v>23</v>
      </c>
      <c r="BD2056" s="14"/>
      <c r="BE2056" s="18"/>
      <c r="BF2056" s="16">
        <v>0</v>
      </c>
      <c r="BG2056" s="18">
        <f t="shared" si="689"/>
        <v>0</v>
      </c>
      <c r="BH2056" s="15" t="s">
        <v>23</v>
      </c>
      <c r="BJ2056" s="86"/>
      <c r="BK2056" s="86"/>
      <c r="BL2056" s="24"/>
      <c r="BM2056" s="24"/>
      <c r="BN2056" s="24"/>
      <c r="BO2056" s="24"/>
      <c r="BP2056" s="24"/>
      <c r="BQ2056" s="126"/>
    </row>
    <row r="2057" spans="1:69" ht="16.8" customHeight="1" x14ac:dyDescent="0.35">
      <c r="A2057" s="15"/>
      <c r="B2057" s="15"/>
      <c r="C2057" s="15" t="s">
        <v>108</v>
      </c>
      <c r="D2057" s="16"/>
      <c r="E2057" s="16"/>
      <c r="F2057" s="16"/>
      <c r="G2057" s="16">
        <v>0</v>
      </c>
      <c r="H2057" s="16"/>
      <c r="I2057" s="4" t="s">
        <v>23</v>
      </c>
      <c r="J2057" s="14"/>
      <c r="K2057" s="25" t="s">
        <v>438</v>
      </c>
      <c r="L2057" s="83">
        <v>700</v>
      </c>
      <c r="M2057" s="25" t="s">
        <v>499</v>
      </c>
      <c r="N2057" s="83">
        <v>3393.5</v>
      </c>
      <c r="O2057" s="16" t="s">
        <v>23</v>
      </c>
      <c r="P2057" s="18" t="s">
        <v>23</v>
      </c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110</v>
      </c>
      <c r="W2057" s="14"/>
      <c r="X2057" s="18"/>
      <c r="Y2057" s="16">
        <v>0</v>
      </c>
      <c r="Z2057" s="18">
        <f t="shared" si="685"/>
        <v>56953.710000000021</v>
      </c>
      <c r="AA2057" s="15" t="s">
        <v>23</v>
      </c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 t="s">
        <v>23</v>
      </c>
      <c r="AR2057" s="14"/>
      <c r="AS2057" s="18">
        <v>0</v>
      </c>
      <c r="AT2057" s="16">
        <v>0</v>
      </c>
      <c r="AU2057" s="18">
        <f t="shared" si="687"/>
        <v>0</v>
      </c>
      <c r="AV2057" s="15" t="s">
        <v>23</v>
      </c>
      <c r="AX2057" s="14"/>
      <c r="AY2057" s="18">
        <v>0</v>
      </c>
      <c r="AZ2057" s="16">
        <v>0</v>
      </c>
      <c r="BA2057" s="18">
        <f t="shared" si="688"/>
        <v>0</v>
      </c>
      <c r="BB2057" s="15" t="s">
        <v>23</v>
      </c>
      <c r="BD2057" s="14"/>
      <c r="BE2057" s="18">
        <v>0</v>
      </c>
      <c r="BF2057" s="16">
        <v>0</v>
      </c>
      <c r="BG2057" s="18">
        <f t="shared" si="689"/>
        <v>0</v>
      </c>
      <c r="BH2057" s="15" t="s">
        <v>23</v>
      </c>
      <c r="BJ2057" s="86"/>
      <c r="BK2057" s="86"/>
      <c r="BL2057" s="24"/>
      <c r="BM2057" s="24"/>
      <c r="BN2057" s="24"/>
      <c r="BO2057" s="24"/>
      <c r="BP2057" s="24"/>
      <c r="BQ2057" s="126"/>
    </row>
    <row r="2058" spans="1:69" ht="16.8" customHeight="1" x14ac:dyDescent="0.35">
      <c r="A2058" s="15"/>
      <c r="B2058" s="15"/>
      <c r="C2058" s="15" t="s">
        <v>111</v>
      </c>
      <c r="D2058" s="16"/>
      <c r="E2058" s="16"/>
      <c r="F2058" s="16">
        <v>0</v>
      </c>
      <c r="G2058" s="16">
        <v>0</v>
      </c>
      <c r="H2058" s="16"/>
      <c r="I2058" s="4" t="s">
        <v>23</v>
      </c>
      <c r="J2058" s="14"/>
      <c r="K2058" s="16" t="s">
        <v>452</v>
      </c>
      <c r="L2058" s="16">
        <v>9</v>
      </c>
      <c r="M2058" s="16" t="s">
        <v>499</v>
      </c>
      <c r="N2058" s="67">
        <v>250</v>
      </c>
      <c r="O2058" s="16"/>
      <c r="P2058" s="18" t="s">
        <v>23</v>
      </c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56953.710000000021</v>
      </c>
      <c r="AA2058" s="15" t="s">
        <v>23</v>
      </c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 t="s">
        <v>23</v>
      </c>
      <c r="AR2058" s="14"/>
      <c r="AS2058" s="18">
        <v>0</v>
      </c>
      <c r="AT2058" s="16">
        <v>0</v>
      </c>
      <c r="AU2058" s="18">
        <f t="shared" si="687"/>
        <v>0</v>
      </c>
      <c r="AV2058" s="15" t="s">
        <v>23</v>
      </c>
      <c r="AX2058" s="14"/>
      <c r="AY2058" s="18">
        <v>0</v>
      </c>
      <c r="AZ2058" s="16">
        <v>0</v>
      </c>
      <c r="BA2058" s="18">
        <f t="shared" si="688"/>
        <v>0</v>
      </c>
      <c r="BB2058" s="15" t="s">
        <v>23</v>
      </c>
      <c r="BD2058" s="14"/>
      <c r="BE2058" s="18">
        <v>0</v>
      </c>
      <c r="BF2058" s="16">
        <v>0</v>
      </c>
      <c r="BG2058" s="18">
        <f t="shared" si="689"/>
        <v>0</v>
      </c>
      <c r="BH2058" s="15" t="s">
        <v>23</v>
      </c>
      <c r="BJ2058" s="86"/>
      <c r="BK2058" s="86"/>
      <c r="BL2058" s="24"/>
      <c r="BM2058" s="24"/>
      <c r="BN2058" s="24"/>
      <c r="BO2058" s="24"/>
      <c r="BP2058" s="24"/>
      <c r="BQ2058" s="126"/>
    </row>
    <row r="2059" spans="1:69" ht="16.8" customHeight="1" x14ac:dyDescent="0.35">
      <c r="A2059" s="15"/>
      <c r="B2059" s="15"/>
      <c r="C2059" s="15" t="s">
        <v>113</v>
      </c>
      <c r="D2059" s="16"/>
      <c r="E2059" s="16"/>
      <c r="F2059" s="16">
        <v>0</v>
      </c>
      <c r="G2059" s="16">
        <v>0</v>
      </c>
      <c r="H2059" s="16"/>
      <c r="I2059" s="4" t="s">
        <v>23</v>
      </c>
      <c r="J2059" s="14"/>
      <c r="K2059" s="44" t="s">
        <v>475</v>
      </c>
      <c r="L2059" s="16">
        <v>600</v>
      </c>
      <c r="M2059" s="16" t="s">
        <v>500</v>
      </c>
      <c r="N2059" s="16">
        <v>6038.48</v>
      </c>
      <c r="O2059" s="16"/>
      <c r="P2059" s="18" t="s">
        <v>23</v>
      </c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56953.710000000021</v>
      </c>
      <c r="AA2059" s="15" t="s">
        <v>23</v>
      </c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 t="s">
        <v>23</v>
      </c>
      <c r="AR2059" s="14"/>
      <c r="AS2059" s="18">
        <v>0</v>
      </c>
      <c r="AT2059" s="16"/>
      <c r="AU2059" s="18">
        <f t="shared" si="687"/>
        <v>0</v>
      </c>
      <c r="AV2059" s="15" t="s">
        <v>23</v>
      </c>
      <c r="AX2059" s="14"/>
      <c r="AY2059" s="18">
        <v>0</v>
      </c>
      <c r="AZ2059" s="16"/>
      <c r="BA2059" s="18">
        <f t="shared" si="688"/>
        <v>0</v>
      </c>
      <c r="BB2059" s="15" t="s">
        <v>23</v>
      </c>
      <c r="BD2059" s="14"/>
      <c r="BE2059" s="18">
        <v>0</v>
      </c>
      <c r="BF2059" s="16"/>
      <c r="BG2059" s="18">
        <f t="shared" si="689"/>
        <v>0</v>
      </c>
      <c r="BH2059" s="15" t="s">
        <v>23</v>
      </c>
      <c r="BJ2059" s="86"/>
      <c r="BK2059" s="86"/>
      <c r="BL2059" s="24"/>
      <c r="BM2059" s="24"/>
      <c r="BN2059" s="24"/>
      <c r="BO2059" s="24"/>
      <c r="BP2059" s="24"/>
      <c r="BQ2059" s="126"/>
    </row>
    <row r="2060" spans="1:69" ht="16.8" customHeight="1" x14ac:dyDescent="0.35">
      <c r="A2060" s="15" t="s">
        <v>23</v>
      </c>
      <c r="B2060" s="15"/>
      <c r="C2060" s="15" t="s">
        <v>115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476</v>
      </c>
      <c r="L2060" s="16">
        <v>0.5</v>
      </c>
      <c r="M2060" s="44" t="s">
        <v>501</v>
      </c>
      <c r="N2060" s="16">
        <v>280</v>
      </c>
      <c r="O2060" s="16"/>
      <c r="P2060" s="18" t="s">
        <v>23</v>
      </c>
      <c r="Q2060" s="14"/>
      <c r="R2060" s="18">
        <v>0</v>
      </c>
      <c r="S2060" s="16">
        <v>0</v>
      </c>
      <c r="T2060" s="18">
        <f t="shared" si="684"/>
        <v>83120.239999999991</v>
      </c>
      <c r="U2060" s="15" t="s">
        <v>23</v>
      </c>
      <c r="W2060" s="14"/>
      <c r="X2060" s="18">
        <f>F2060</f>
        <v>0</v>
      </c>
      <c r="Y2060" s="16">
        <v>0</v>
      </c>
      <c r="Z2060" s="18">
        <f t="shared" si="685"/>
        <v>56953.710000000021</v>
      </c>
      <c r="AA2060" s="15" t="str">
        <f>C2060</f>
        <v>VERSAMENTO</v>
      </c>
      <c r="AB2060" s="24"/>
      <c r="AC2060" s="15" t="s">
        <v>23</v>
      </c>
      <c r="AD2060" s="25"/>
      <c r="AE2060" s="62" t="s">
        <v>23</v>
      </c>
      <c r="AF2060" s="63" t="s">
        <v>23</v>
      </c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 t="s">
        <v>23</v>
      </c>
      <c r="AR2060" s="14"/>
      <c r="AS2060" s="18">
        <v>0</v>
      </c>
      <c r="AT2060" s="16"/>
      <c r="AU2060" s="18">
        <f t="shared" si="687"/>
        <v>0</v>
      </c>
      <c r="AV2060" s="15" t="s">
        <v>23</v>
      </c>
      <c r="AX2060" s="14"/>
      <c r="AY2060" s="18">
        <v>0</v>
      </c>
      <c r="AZ2060" s="16"/>
      <c r="BA2060" s="18">
        <f t="shared" si="688"/>
        <v>0</v>
      </c>
      <c r="BB2060" s="15" t="s">
        <v>23</v>
      </c>
      <c r="BD2060" s="14"/>
      <c r="BE2060" s="18">
        <v>0</v>
      </c>
      <c r="BF2060" s="16"/>
      <c r="BG2060" s="18">
        <f t="shared" si="689"/>
        <v>0</v>
      </c>
      <c r="BH2060" s="15" t="s">
        <v>23</v>
      </c>
      <c r="BJ2060" s="86"/>
      <c r="BK2060" s="86"/>
      <c r="BL2060" s="24"/>
      <c r="BM2060" s="24"/>
      <c r="BN2060" s="24"/>
      <c r="BO2060" s="24"/>
      <c r="BP2060" s="24"/>
      <c r="BQ2060" s="126"/>
    </row>
    <row r="2061" spans="1:69" ht="16.8" customHeight="1" x14ac:dyDescent="0.35">
      <c r="A2061" s="15"/>
      <c r="B2061" s="15" t="s">
        <v>23</v>
      </c>
      <c r="C2061" s="15" t="s">
        <v>115</v>
      </c>
      <c r="D2061" s="16"/>
      <c r="E2061" s="16"/>
      <c r="F2061" s="16">
        <v>0</v>
      </c>
      <c r="G2061" s="16"/>
      <c r="H2061" s="16">
        <v>0</v>
      </c>
      <c r="I2061" s="4"/>
      <c r="J2061" s="14" t="s">
        <v>23</v>
      </c>
      <c r="K2061" s="44" t="s">
        <v>447</v>
      </c>
      <c r="L2061" s="16">
        <v>364.5</v>
      </c>
      <c r="M2061" s="16" t="s">
        <v>502</v>
      </c>
      <c r="N2061" s="16">
        <v>2</v>
      </c>
      <c r="O2061" s="16"/>
      <c r="P2061" s="18" t="s">
        <v>23</v>
      </c>
      <c r="Q2061" s="14"/>
      <c r="R2061" s="18">
        <v>0</v>
      </c>
      <c r="S2061" s="16">
        <v>0</v>
      </c>
      <c r="T2061" s="18">
        <f t="shared" si="684"/>
        <v>83120.239999999991</v>
      </c>
      <c r="U2061" s="15" t="s">
        <v>23</v>
      </c>
      <c r="W2061" s="14"/>
      <c r="X2061" s="18">
        <f>F2061</f>
        <v>0</v>
      </c>
      <c r="Y2061" s="16"/>
      <c r="Z2061" s="18">
        <f t="shared" si="685"/>
        <v>56953.710000000021</v>
      </c>
      <c r="AA2061" s="15" t="s">
        <v>23</v>
      </c>
      <c r="AB2061" s="24"/>
      <c r="AC2061" s="15" t="s">
        <v>23</v>
      </c>
      <c r="AD2061" s="25"/>
      <c r="AE2061" s="62" t="s">
        <v>23</v>
      </c>
      <c r="AF2061" s="63" t="s">
        <v>23</v>
      </c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 t="s">
        <v>23</v>
      </c>
      <c r="AR2061" s="14"/>
      <c r="AS2061" s="18">
        <v>0</v>
      </c>
      <c r="AT2061" s="16"/>
      <c r="AU2061" s="18">
        <f t="shared" si="687"/>
        <v>0</v>
      </c>
      <c r="AV2061" s="15" t="s">
        <v>23</v>
      </c>
      <c r="AX2061" s="14"/>
      <c r="AY2061" s="18">
        <v>0</v>
      </c>
      <c r="AZ2061" s="16"/>
      <c r="BA2061" s="18">
        <f t="shared" si="688"/>
        <v>0</v>
      </c>
      <c r="BB2061" s="15" t="s">
        <v>23</v>
      </c>
      <c r="BD2061" s="14"/>
      <c r="BE2061" s="18">
        <v>0</v>
      </c>
      <c r="BF2061" s="16"/>
      <c r="BG2061" s="18">
        <f t="shared" si="689"/>
        <v>0</v>
      </c>
      <c r="BH2061" s="15" t="s">
        <v>23</v>
      </c>
      <c r="BJ2061" s="86"/>
      <c r="BK2061" s="86"/>
      <c r="BL2061" s="24"/>
      <c r="BM2061" s="24"/>
      <c r="BN2061" s="24"/>
      <c r="BO2061" s="24"/>
      <c r="BP2061" s="24"/>
      <c r="BQ2061" s="126"/>
    </row>
    <row r="2062" spans="1:69" ht="16.8" customHeight="1" x14ac:dyDescent="0.35">
      <c r="A2062" s="15" t="s">
        <v>23</v>
      </c>
      <c r="B2062" s="15"/>
      <c r="C2062" s="15" t="s">
        <v>115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477</v>
      </c>
      <c r="L2062" s="16">
        <v>0.01</v>
      </c>
      <c r="M2062" s="44" t="s">
        <v>23</v>
      </c>
      <c r="N2062" s="16">
        <v>0</v>
      </c>
      <c r="O2062" s="16"/>
      <c r="P2062" s="18" t="s">
        <v>23</v>
      </c>
      <c r="Q2062" s="14"/>
      <c r="R2062" s="18">
        <v>0</v>
      </c>
      <c r="S2062" s="16">
        <v>0</v>
      </c>
      <c r="T2062" s="18">
        <f t="shared" si="684"/>
        <v>83120.239999999991</v>
      </c>
      <c r="U2062" s="15" t="s">
        <v>23</v>
      </c>
      <c r="W2062" s="14"/>
      <c r="X2062" s="18">
        <f>F2062</f>
        <v>0</v>
      </c>
      <c r="Y2062" s="16"/>
      <c r="Z2062" s="18">
        <f t="shared" si="685"/>
        <v>56953.710000000021</v>
      </c>
      <c r="AA2062" s="15" t="s">
        <v>23</v>
      </c>
      <c r="AB2062" s="24"/>
      <c r="AC2062" s="15" t="s">
        <v>23</v>
      </c>
      <c r="AD2062" s="25"/>
      <c r="AE2062" s="62" t="s">
        <v>23</v>
      </c>
      <c r="AF2062" s="63" t="s">
        <v>23</v>
      </c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 t="s">
        <v>23</v>
      </c>
      <c r="AR2062" s="14"/>
      <c r="AS2062" s="18">
        <v>0</v>
      </c>
      <c r="AT2062" s="16"/>
      <c r="AU2062" s="18">
        <f t="shared" si="687"/>
        <v>0</v>
      </c>
      <c r="AV2062" s="15" t="s">
        <v>23</v>
      </c>
      <c r="AX2062" s="14"/>
      <c r="AY2062" s="18">
        <v>0</v>
      </c>
      <c r="AZ2062" s="16"/>
      <c r="BA2062" s="18">
        <f t="shared" si="688"/>
        <v>0</v>
      </c>
      <c r="BB2062" s="15" t="s">
        <v>23</v>
      </c>
      <c r="BD2062" s="14"/>
      <c r="BE2062" s="18">
        <v>0</v>
      </c>
      <c r="BF2062" s="16"/>
      <c r="BG2062" s="18">
        <f t="shared" si="689"/>
        <v>0</v>
      </c>
      <c r="BH2062" s="15" t="s">
        <v>23</v>
      </c>
      <c r="BJ2062" s="86"/>
      <c r="BK2062" s="86"/>
      <c r="BL2062" s="24"/>
      <c r="BM2062" s="24"/>
      <c r="BN2062" s="24"/>
      <c r="BO2062" s="24"/>
      <c r="BP2062" s="24"/>
      <c r="BQ2062" s="126"/>
    </row>
    <row r="2063" spans="1:69" ht="16.8" customHeight="1" x14ac:dyDescent="0.35">
      <c r="A2063" s="15"/>
      <c r="B2063" s="15"/>
      <c r="C2063" s="15" t="s">
        <v>115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69</v>
      </c>
      <c r="L2063" s="51">
        <f>AI2072</f>
        <v>0</v>
      </c>
      <c r="M2063" s="16" t="s">
        <v>23</v>
      </c>
      <c r="N2063" s="16">
        <v>0</v>
      </c>
      <c r="O2063" s="16"/>
      <c r="P2063" s="18" t="s">
        <v>23</v>
      </c>
      <c r="Q2063" s="14"/>
      <c r="R2063" s="18">
        <v>0</v>
      </c>
      <c r="S2063" s="16">
        <v>0</v>
      </c>
      <c r="T2063" s="18">
        <f t="shared" si="684"/>
        <v>83120.239999999991</v>
      </c>
      <c r="U2063" s="15" t="s">
        <v>23</v>
      </c>
      <c r="W2063" s="14"/>
      <c r="X2063" s="18">
        <f>F2063</f>
        <v>0</v>
      </c>
      <c r="Y2063" s="16">
        <v>0</v>
      </c>
      <c r="Z2063" s="18">
        <f t="shared" si="685"/>
        <v>56953.710000000021</v>
      </c>
      <c r="AA2063" s="15" t="str">
        <f>C2063</f>
        <v>VERSAMENTO</v>
      </c>
      <c r="AB2063" s="24"/>
      <c r="AC2063" s="15" t="s">
        <v>23</v>
      </c>
      <c r="AD2063" s="25"/>
      <c r="AE2063" s="62" t="s">
        <v>23</v>
      </c>
      <c r="AF2063" s="63" t="s">
        <v>23</v>
      </c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 t="s">
        <v>23</v>
      </c>
      <c r="AR2063" s="14"/>
      <c r="AS2063" s="18">
        <v>0</v>
      </c>
      <c r="AT2063" s="16"/>
      <c r="AU2063" s="18">
        <f t="shared" si="687"/>
        <v>0</v>
      </c>
      <c r="AV2063" s="15" t="s">
        <v>23</v>
      </c>
      <c r="AX2063" s="14"/>
      <c r="AY2063" s="18">
        <v>0</v>
      </c>
      <c r="AZ2063" s="16"/>
      <c r="BA2063" s="18">
        <f t="shared" si="688"/>
        <v>0</v>
      </c>
      <c r="BB2063" s="15" t="s">
        <v>23</v>
      </c>
      <c r="BD2063" s="14"/>
      <c r="BE2063" s="18">
        <v>0</v>
      </c>
      <c r="BF2063" s="16"/>
      <c r="BG2063" s="18">
        <f t="shared" si="689"/>
        <v>0</v>
      </c>
      <c r="BH2063" s="15" t="s">
        <v>23</v>
      </c>
      <c r="BJ2063" s="86"/>
      <c r="BK2063" s="86"/>
      <c r="BL2063" s="24"/>
      <c r="BM2063" s="24"/>
      <c r="BN2063" s="24"/>
      <c r="BO2063" s="24"/>
      <c r="BP2063" s="24"/>
      <c r="BQ2063" s="126"/>
    </row>
    <row r="2064" spans="1:69" ht="16.8" customHeight="1" x14ac:dyDescent="0.35">
      <c r="A2064" s="15"/>
      <c r="B2064" s="15"/>
      <c r="C2064" s="68" t="s">
        <v>115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119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 t="s">
        <v>23</v>
      </c>
      <c r="W2064" s="14"/>
      <c r="X2064" s="18">
        <v>0</v>
      </c>
      <c r="Y2064" s="16"/>
      <c r="Z2064" s="18">
        <f t="shared" si="685"/>
        <v>56953.710000000021</v>
      </c>
      <c r="AA2064" s="15" t="str">
        <f>C2064</f>
        <v>VERSAMENTO</v>
      </c>
      <c r="AB2064" s="24"/>
      <c r="AC2064" s="15" t="s">
        <v>23</v>
      </c>
      <c r="AD2064" s="25"/>
      <c r="AE2064" s="62" t="s">
        <v>23</v>
      </c>
      <c r="AF2064" s="63" t="s">
        <v>23</v>
      </c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 t="s">
        <v>23</v>
      </c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 t="s">
        <v>23</v>
      </c>
      <c r="BD2064" s="14"/>
      <c r="BE2064" s="18">
        <v>0</v>
      </c>
      <c r="BF2064" s="16"/>
      <c r="BG2064" s="18">
        <f t="shared" si="689"/>
        <v>0</v>
      </c>
      <c r="BH2064" s="15" t="s">
        <v>23</v>
      </c>
      <c r="BJ2064" s="86"/>
      <c r="BK2064" s="86"/>
      <c r="BL2064" s="24"/>
      <c r="BM2064" s="24"/>
      <c r="BN2064" s="24"/>
      <c r="BO2064" s="24"/>
      <c r="BP2064" s="24"/>
      <c r="BQ2064" s="126"/>
    </row>
    <row r="2065" spans="1:69" ht="16.8" customHeight="1" x14ac:dyDescent="0.35">
      <c r="A2065" s="15"/>
      <c r="B2065" s="15"/>
      <c r="C2065" s="15" t="s">
        <v>178</v>
      </c>
      <c r="D2065" s="16"/>
      <c r="E2065" s="16"/>
      <c r="F2065" s="16">
        <f>'BONIFICI GENERALI '!B1662+'BONIFICI CATTOLICA'!B1662+'BONIFICI TUTELA'!B1662</f>
        <v>11802.72</v>
      </c>
      <c r="G2065" s="85">
        <f>F2055</f>
        <v>0</v>
      </c>
      <c r="H2065" s="16"/>
      <c r="I2065" s="4"/>
      <c r="J2065" s="14"/>
      <c r="K2065" s="17" t="s">
        <v>94</v>
      </c>
      <c r="L2065" s="16">
        <f>SUM(N2052:N2065)</f>
        <v>11777.119999999999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 t="s">
        <v>23</v>
      </c>
      <c r="W2065" s="14"/>
      <c r="X2065" s="18">
        <f>F2065</f>
        <v>11802.72</v>
      </c>
      <c r="Y2065" s="16">
        <f>G2065</f>
        <v>0</v>
      </c>
      <c r="Z2065" s="18">
        <f t="shared" si="685"/>
        <v>68756.430000000022</v>
      </c>
      <c r="AA2065" s="15" t="str">
        <f>C2065</f>
        <v>BONIFICI</v>
      </c>
      <c r="AB2065" s="24"/>
      <c r="AC2065" s="15" t="s">
        <v>23</v>
      </c>
      <c r="AD2065" s="25"/>
      <c r="AE2065" s="62" t="s">
        <v>23</v>
      </c>
      <c r="AF2065" s="63" t="s">
        <v>23</v>
      </c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 t="s">
        <v>23</v>
      </c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 t="s">
        <v>23</v>
      </c>
      <c r="BD2065" s="14"/>
      <c r="BE2065" s="18">
        <v>0</v>
      </c>
      <c r="BF2065" s="16"/>
      <c r="BG2065" s="18">
        <f t="shared" si="689"/>
        <v>0</v>
      </c>
      <c r="BH2065" s="15" t="s">
        <v>23</v>
      </c>
      <c r="BJ2065" s="86"/>
      <c r="BK2065" s="86"/>
      <c r="BL2065" s="24"/>
      <c r="BM2065" s="24"/>
      <c r="BN2065" s="24"/>
      <c r="BO2065" s="24"/>
      <c r="BP2065" s="24"/>
      <c r="BQ2065" s="126"/>
    </row>
    <row r="2066" spans="1:69" ht="16.8" customHeight="1" x14ac:dyDescent="0.35">
      <c r="A2066" s="15"/>
      <c r="B2066" s="15"/>
      <c r="C2066" s="47" t="s">
        <v>120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0</v>
      </c>
      <c r="M2066" s="3" t="s">
        <v>23</v>
      </c>
      <c r="N2066" s="3" t="s">
        <v>23</v>
      </c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68756.430000000022</v>
      </c>
      <c r="AA2066" s="15" t="str">
        <f>C2066</f>
        <v>PREL .PROVVIGIONI MATURATE</v>
      </c>
      <c r="AB2066" s="24"/>
      <c r="AC2066" s="15" t="s">
        <v>166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 t="s">
        <v>23</v>
      </c>
      <c r="AR2066" s="14"/>
      <c r="AS2066" s="18"/>
      <c r="AT2066" s="25">
        <v>0</v>
      </c>
      <c r="AU2066" s="18">
        <f t="shared" si="687"/>
        <v>0</v>
      </c>
      <c r="AV2066" s="15" t="s">
        <v>23</v>
      </c>
      <c r="AX2066" s="14"/>
      <c r="AY2066" s="18"/>
      <c r="AZ2066" s="25">
        <v>0</v>
      </c>
      <c r="BA2066" s="18">
        <f t="shared" si="688"/>
        <v>0</v>
      </c>
      <c r="BB2066" s="15" t="s">
        <v>23</v>
      </c>
      <c r="BD2066" s="14"/>
      <c r="BE2066" s="18"/>
      <c r="BF2066" s="25">
        <v>0</v>
      </c>
      <c r="BG2066" s="18">
        <f t="shared" si="689"/>
        <v>0</v>
      </c>
      <c r="BH2066" s="15" t="s">
        <v>23</v>
      </c>
      <c r="BJ2066" s="86"/>
      <c r="BK2066" s="86"/>
      <c r="BL2066" s="24"/>
      <c r="BM2066" s="24"/>
      <c r="BN2066" s="24"/>
      <c r="BO2066" s="24"/>
      <c r="BP2066" s="24"/>
      <c r="BQ2066" s="126"/>
    </row>
    <row r="2067" spans="1:69" ht="16.8" customHeight="1" x14ac:dyDescent="0.35">
      <c r="A2067" s="15"/>
      <c r="B2067" s="15"/>
      <c r="C2067" s="15" t="s">
        <v>121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 t="s">
        <v>23</v>
      </c>
      <c r="N2067" s="16" t="s">
        <v>23</v>
      </c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68756.430000000022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6"/>
    </row>
    <row r="2068" spans="1:69" ht="16.8" customHeight="1" x14ac:dyDescent="0.35">
      <c r="A2068" s="15" t="s">
        <v>23</v>
      </c>
      <c r="B2068" s="15"/>
      <c r="C2068" s="15" t="s">
        <v>122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68756.430000000022</v>
      </c>
      <c r="AA2068" s="15" t="s">
        <v>23</v>
      </c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 t="s">
        <v>23</v>
      </c>
      <c r="AR2068" s="14"/>
      <c r="AS2068" s="18"/>
      <c r="AT2068" s="16">
        <v>0</v>
      </c>
      <c r="AU2068" s="18">
        <f t="shared" si="687"/>
        <v>0</v>
      </c>
      <c r="AV2068" s="15" t="s">
        <v>23</v>
      </c>
      <c r="AX2068" s="14"/>
      <c r="AY2068" s="18"/>
      <c r="AZ2068" s="16">
        <v>0</v>
      </c>
      <c r="BA2068" s="18">
        <f t="shared" si="688"/>
        <v>0</v>
      </c>
      <c r="BB2068" s="15" t="s">
        <v>23</v>
      </c>
      <c r="BD2068" s="14"/>
      <c r="BE2068" s="18"/>
      <c r="BF2068" s="16">
        <v>0</v>
      </c>
      <c r="BG2068" s="18">
        <f t="shared" si="689"/>
        <v>0</v>
      </c>
      <c r="BH2068" s="15" t="s">
        <v>23</v>
      </c>
      <c r="BJ2068" s="86"/>
      <c r="BK2068" s="86"/>
      <c r="BL2068" s="24"/>
      <c r="BM2068" s="24"/>
      <c r="BN2068" s="24"/>
      <c r="BO2068" s="24"/>
      <c r="BP2068" s="24"/>
      <c r="BQ2068" s="126"/>
    </row>
    <row r="2069" spans="1:69" ht="16.8" customHeight="1" x14ac:dyDescent="0.35">
      <c r="A2069" s="15"/>
      <c r="B2069" s="15"/>
      <c r="C2069" s="15" t="s">
        <v>23</v>
      </c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123</v>
      </c>
      <c r="L2069" s="3">
        <f>SUM(L2049:L2063)+N2048+L2065+L2066</f>
        <v>166240.81</v>
      </c>
      <c r="M2069" s="3">
        <f>SUM(O2018:O2037)+N2047</f>
        <v>92436.040000000008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 t="s">
        <v>23</v>
      </c>
      <c r="W2069" s="14"/>
      <c r="X2069" s="18">
        <v>0</v>
      </c>
      <c r="Y2069" s="16">
        <v>0</v>
      </c>
      <c r="Z2069" s="18">
        <f t="shared" si="685"/>
        <v>68756.430000000022</v>
      </c>
      <c r="AA2069" s="15" t="s">
        <v>23</v>
      </c>
      <c r="AB2069" s="24"/>
      <c r="AC2069" s="15" t="str">
        <f>C2069</f>
        <v/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119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 t="s">
        <v>23</v>
      </c>
      <c r="AR2069" s="14"/>
      <c r="AS2069" s="18"/>
      <c r="AT2069" s="16">
        <v>0</v>
      </c>
      <c r="AU2069" s="18">
        <f t="shared" si="687"/>
        <v>0</v>
      </c>
      <c r="AV2069" s="16" t="s">
        <v>23</v>
      </c>
      <c r="AX2069" s="14"/>
      <c r="AY2069" s="18"/>
      <c r="AZ2069" s="16">
        <v>0</v>
      </c>
      <c r="BA2069" s="18">
        <f t="shared" si="688"/>
        <v>0</v>
      </c>
      <c r="BB2069" s="15" t="s">
        <v>23</v>
      </c>
      <c r="BD2069" s="14"/>
      <c r="BE2069" s="18"/>
      <c r="BF2069" s="16">
        <v>0</v>
      </c>
      <c r="BG2069" s="18">
        <f t="shared" si="689"/>
        <v>0</v>
      </c>
      <c r="BH2069" s="15" t="s">
        <v>23</v>
      </c>
      <c r="BJ2069" s="86"/>
      <c r="BK2069" s="86"/>
      <c r="BL2069" s="24"/>
      <c r="BM2069" s="24"/>
      <c r="BN2069" s="24"/>
      <c r="BO2069" s="24"/>
      <c r="BP2069" s="24"/>
      <c r="BQ2069" s="126"/>
    </row>
    <row r="2070" spans="1:69" ht="16.8" customHeight="1" x14ac:dyDescent="0.35">
      <c r="A2070" s="15"/>
      <c r="B2070" s="15"/>
      <c r="C2070" s="64" t="s">
        <v>503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3892.260000000002</v>
      </c>
      <c r="J2070" s="14" t="s">
        <v>23</v>
      </c>
      <c r="K2070" s="6" t="s">
        <v>124</v>
      </c>
      <c r="L2070" s="3">
        <f>L2069-M2069</f>
        <v>73804.76999999999</v>
      </c>
      <c r="M2070" s="16"/>
      <c r="N2070" s="16"/>
      <c r="O2070" s="16" t="s">
        <v>23</v>
      </c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68615.930000000022</v>
      </c>
      <c r="AA2070" s="15" t="str">
        <f>C2070</f>
        <v>BONIFICO RIMBROSO MALACARNE</v>
      </c>
      <c r="AB2070" s="24"/>
      <c r="AC2070" s="71" t="s">
        <v>199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125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 t="s">
        <v>23</v>
      </c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6"/>
    </row>
    <row r="2071" spans="1:69" ht="16.8" customHeight="1" x14ac:dyDescent="0.35">
      <c r="A2071" s="15"/>
      <c r="B2071" s="15"/>
      <c r="C2071" s="64" t="s">
        <v>152</v>
      </c>
      <c r="D2071" s="16"/>
      <c r="E2071" s="16"/>
      <c r="F2071" s="16"/>
      <c r="G2071" s="16">
        <v>0</v>
      </c>
      <c r="H2071" s="16">
        <v>0</v>
      </c>
      <c r="I2071" s="4"/>
      <c r="J2071" s="14"/>
      <c r="K2071" s="6" t="s">
        <v>36</v>
      </c>
      <c r="L2071" s="55">
        <f>D2072+E2072+A2072+B2072+B2019</f>
        <v>68409.27</v>
      </c>
      <c r="M2071" s="16"/>
      <c r="N2071" s="16"/>
      <c r="O2071" s="56" t="s">
        <v>23</v>
      </c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v>0</v>
      </c>
      <c r="Z2071" s="18">
        <f t="shared" si="685"/>
        <v>68615.930000000022</v>
      </c>
      <c r="AA2071" s="15" t="s">
        <v>23</v>
      </c>
      <c r="AB2071" s="24"/>
      <c r="AC2071" s="71" t="s">
        <v>170</v>
      </c>
      <c r="AD2071" s="65"/>
      <c r="AE2071" s="65">
        <f>G2071</f>
        <v>0</v>
      </c>
      <c r="AF2071" s="63">
        <f>AF2010+AD2015+AD2016</f>
        <v>97048.26999999999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6"/>
    </row>
    <row r="2072" spans="1:69" ht="16.8" customHeight="1" x14ac:dyDescent="0.35">
      <c r="A2072" s="92">
        <f>D2017-D2019+A2011-E2017-G2071</f>
        <v>61522.55000000001</v>
      </c>
      <c r="B2072" s="44">
        <f>D2020-D2022+B2011</f>
        <v>5422.5500000000029</v>
      </c>
      <c r="C2072" s="57" t="s">
        <v>127</v>
      </c>
      <c r="D2072" s="44">
        <f>D2015-D2018-E2015+D2011</f>
        <v>0</v>
      </c>
      <c r="E2072" s="44">
        <f>D2016-D2021+E2011</f>
        <v>0</v>
      </c>
      <c r="F2072" s="72">
        <f>D2018+D2019+D2021+F2011-E2019</f>
        <v>20558.22</v>
      </c>
      <c r="G2072" s="81">
        <f>D2018+D2019-E2019+D2021+G2011</f>
        <v>20558.22</v>
      </c>
      <c r="H2072" s="44">
        <f>G2066+G2065+H2011</f>
        <v>16665.96</v>
      </c>
      <c r="I2072" s="79">
        <f>G2072-H2072</f>
        <v>3892.260000000002</v>
      </c>
      <c r="J2072" s="58"/>
      <c r="K2072" s="6" t="s">
        <v>128</v>
      </c>
      <c r="L2072" s="3">
        <f>L2070-L2071</f>
        <v>5395.4999999999854</v>
      </c>
      <c r="M2072" s="27" t="s">
        <v>171</v>
      </c>
      <c r="N2072" s="27">
        <f>O2072-L2071</f>
        <v>14711.300000000017</v>
      </c>
      <c r="O2072" s="44">
        <f>Z2072+AU2072+N2048+SUM(L2051:L2062)+SUM(N2052:N2062)+L2066-D2018-D2021-D2017+E2019</f>
        <v>83120.570000000022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68615.930000000022</v>
      </c>
      <c r="AA2072" s="57"/>
      <c r="AB2072" s="60"/>
      <c r="AC2072" s="60" t="s">
        <v>129</v>
      </c>
      <c r="AD2072" s="23">
        <f>SUM(AD2015:AD2071)-SUM(AE2015:AE2069)+AD2011</f>
        <v>25303.340000000004</v>
      </c>
      <c r="AE2072" s="23">
        <f>AF2058+AF2059</f>
        <v>11860</v>
      </c>
      <c r="AF2072" s="23">
        <f>AD2072+AE2072</f>
        <v>37163.340000000004</v>
      </c>
      <c r="AG2072" s="23" t="s">
        <v>172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200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B2073" s="7" t="s">
        <v>478</v>
      </c>
    </row>
    <row r="2075" spans="1:69" ht="16.8" customHeight="1" x14ac:dyDescent="0.35">
      <c r="A2075" s="2"/>
      <c r="B2075" s="2" t="s">
        <v>23</v>
      </c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4" t="s">
        <v>25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V2075" s="7" t="s">
        <v>23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130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173</v>
      </c>
      <c r="BK2075" s="21" t="s">
        <v>0</v>
      </c>
      <c r="BL2075" s="8" t="s">
        <v>35</v>
      </c>
      <c r="BM2075" s="8" t="s">
        <v>0</v>
      </c>
      <c r="BN2075" s="8" t="s">
        <v>41</v>
      </c>
      <c r="BO2075" s="8" t="s">
        <v>174</v>
      </c>
      <c r="BP2075" s="8" t="s">
        <v>0</v>
      </c>
      <c r="BQ2075" s="9" t="s">
        <v>175</v>
      </c>
    </row>
    <row r="2076" spans="1:69" ht="16.8" customHeight="1" x14ac:dyDescent="0.35">
      <c r="A2076" s="14" t="s">
        <v>23</v>
      </c>
      <c r="B2076" s="15" t="s">
        <v>176</v>
      </c>
      <c r="C2076" s="15" t="s">
        <v>177</v>
      </c>
      <c r="D2076" s="16">
        <v>0</v>
      </c>
      <c r="E2076" s="16">
        <v>0</v>
      </c>
      <c r="F2076" s="16"/>
      <c r="G2076" s="16"/>
      <c r="H2076" s="105"/>
      <c r="I2076" s="4"/>
      <c r="J2076" s="14" t="str">
        <f>A2076</f>
        <v/>
      </c>
      <c r="K2076" s="17" t="s">
        <v>25</v>
      </c>
      <c r="L2076" s="16">
        <f>D2079+D2082+D2080+D2083</f>
        <v>0</v>
      </c>
      <c r="M2076" s="16"/>
      <c r="N2076" s="82">
        <f>L2076+L2077-M2077</f>
        <v>0</v>
      </c>
      <c r="O2076" s="80" t="e">
        <f>D2079+D2082+D2080-E2080-E2079+O2015</f>
        <v>#VALUE!</v>
      </c>
      <c r="P2076" s="18"/>
      <c r="Q2076" s="14" t="str">
        <f>J2076</f>
        <v/>
      </c>
      <c r="R2076" s="18"/>
      <c r="S2076" s="16"/>
      <c r="T2076" s="18">
        <f>T2072</f>
        <v>83120.239999999991</v>
      </c>
      <c r="U2076" s="15"/>
      <c r="W2076" s="14" t="str">
        <f>A2076</f>
        <v/>
      </c>
      <c r="X2076" s="18"/>
      <c r="Y2076" s="16"/>
      <c r="Z2076" s="18">
        <f>Z2072</f>
        <v>68615.930000000022</v>
      </c>
      <c r="AA2076" s="15"/>
      <c r="AB2076" s="19" t="str">
        <f>A2076</f>
        <v/>
      </c>
      <c r="AC2076" s="12" t="s">
        <v>26</v>
      </c>
      <c r="AD2076" s="11">
        <f>N2076</f>
        <v>0</v>
      </c>
      <c r="AE2076" s="11"/>
      <c r="AF2076" s="20"/>
      <c r="AG2076" s="20"/>
      <c r="AH2076" s="21" t="s">
        <v>27</v>
      </c>
      <c r="AI2076" s="22" t="s">
        <v>28</v>
      </c>
      <c r="AJ2076" s="23" t="s">
        <v>29</v>
      </c>
      <c r="AL2076" s="14" t="str">
        <f>A2076</f>
        <v/>
      </c>
      <c r="AM2076" s="18"/>
      <c r="AN2076" s="16"/>
      <c r="AO2076" s="18">
        <v>0</v>
      </c>
      <c r="AP2076" s="15"/>
      <c r="AR2076" s="14" t="str">
        <f>A2076</f>
        <v/>
      </c>
      <c r="AS2076" s="18"/>
      <c r="AT2076" s="16"/>
      <c r="AU2076" s="18">
        <v>0</v>
      </c>
      <c r="AV2076" s="15"/>
      <c r="AX2076" s="14" t="str">
        <f>A2076</f>
        <v/>
      </c>
      <c r="AY2076" s="18"/>
      <c r="AZ2076" s="16"/>
      <c r="BA2076" s="18">
        <f>BA2072</f>
        <v>0</v>
      </c>
      <c r="BB2076" s="15"/>
      <c r="BD2076" s="14" t="str">
        <f>AX2076</f>
        <v/>
      </c>
      <c r="BE2076" s="18"/>
      <c r="BF2076" s="16"/>
      <c r="BG2076" s="18">
        <f>BG2072</f>
        <v>0</v>
      </c>
      <c r="BH2076" s="15"/>
      <c r="BJ2076" s="87" t="str">
        <f>A2076</f>
        <v/>
      </c>
      <c r="BK2076" s="87" t="str">
        <f>A2076</f>
        <v/>
      </c>
      <c r="BL2076" s="24" t="s">
        <v>178</v>
      </c>
      <c r="BM2076" s="88" t="str">
        <f>BK2076</f>
        <v/>
      </c>
      <c r="BN2076" s="24" t="s">
        <v>178</v>
      </c>
      <c r="BO2076" s="24"/>
      <c r="BP2076" s="88" t="str">
        <f>BK2076</f>
        <v/>
      </c>
      <c r="BQ2076" s="126"/>
    </row>
    <row r="2077" spans="1:69" ht="16.8" customHeight="1" x14ac:dyDescent="0.35">
      <c r="A2077" s="15"/>
      <c r="B2077" s="15"/>
      <c r="C2077" s="15" t="s">
        <v>179</v>
      </c>
      <c r="D2077" s="16">
        <v>0</v>
      </c>
      <c r="E2077" s="16"/>
      <c r="F2077" s="16"/>
      <c r="G2077" s="16"/>
      <c r="H2077" s="105" t="s">
        <v>35</v>
      </c>
      <c r="I2077" s="4"/>
      <c r="J2077" s="14"/>
      <c r="K2077" s="17" t="s">
        <v>31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68615.930000000022</v>
      </c>
      <c r="AA2077" s="15"/>
      <c r="AB2077" s="24"/>
      <c r="AC2077" s="24" t="s">
        <v>32</v>
      </c>
      <c r="AD2077" s="25"/>
      <c r="AE2077" s="25"/>
      <c r="AF2077" s="25"/>
      <c r="AG2077" s="25"/>
      <c r="AH2077" s="12" t="s">
        <v>33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 t="s">
        <v>23</v>
      </c>
      <c r="BL2077" s="24">
        <v>0</v>
      </c>
      <c r="BM2077" s="91" t="s">
        <v>23</v>
      </c>
      <c r="BN2077" s="24">
        <v>0</v>
      </c>
      <c r="BO2077" s="24">
        <v>0</v>
      </c>
      <c r="BP2077" s="91" t="s">
        <v>23</v>
      </c>
      <c r="BQ2077" s="126"/>
    </row>
    <row r="2078" spans="1:69" ht="16.8" customHeight="1" x14ac:dyDescent="0.35">
      <c r="A2078" s="15"/>
      <c r="B2078" s="15"/>
      <c r="C2078" s="15" t="s">
        <v>180</v>
      </c>
      <c r="D2078" s="16">
        <v>0</v>
      </c>
      <c r="E2078" s="16">
        <v>0</v>
      </c>
      <c r="F2078" s="16" t="s">
        <v>23</v>
      </c>
      <c r="G2078" s="16"/>
      <c r="H2078" s="105">
        <f>D2079+H2017</f>
        <v>0</v>
      </c>
      <c r="I2078" s="4"/>
      <c r="J2078" s="14"/>
      <c r="K2078" s="17" t="s">
        <v>36</v>
      </c>
      <c r="L2078" s="16">
        <f>D2076+D2077+D2078+D2081-D2079-D2080-D2082-D2083-E2078-E2076+B2079</f>
        <v>0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68615.930000000022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 t="s">
        <v>23</v>
      </c>
      <c r="BL2078" s="24">
        <v>0</v>
      </c>
      <c r="BM2078" s="91" t="s">
        <v>23</v>
      </c>
      <c r="BN2078" s="24">
        <v>0</v>
      </c>
      <c r="BO2078" s="24">
        <v>0</v>
      </c>
      <c r="BP2078" s="91" t="s">
        <v>23</v>
      </c>
      <c r="BQ2078" s="126"/>
    </row>
    <row r="2079" spans="1:69" ht="16.8" customHeight="1" x14ac:dyDescent="0.35">
      <c r="A2079" s="15"/>
      <c r="B2079" s="15">
        <v>0</v>
      </c>
      <c r="C2079" s="15" t="s">
        <v>181</v>
      </c>
      <c r="D2079" s="16">
        <v>0</v>
      </c>
      <c r="E2079" s="16"/>
      <c r="F2079" s="16"/>
      <c r="G2079" s="16"/>
      <c r="H2079" s="105" t="s">
        <v>41</v>
      </c>
      <c r="I2079" s="4"/>
      <c r="J2079" s="14"/>
      <c r="K2079" s="17" t="str">
        <f>C2118</f>
        <v>TASSE</v>
      </c>
      <c r="L2079" s="16"/>
      <c r="M2079" s="16">
        <f>10*(L2076+L2077-M2077)/100</f>
        <v>0</v>
      </c>
      <c r="N2079" s="16">
        <f>G2118</f>
        <v>0</v>
      </c>
      <c r="O2079" s="16">
        <f t="shared" ref="O2079:O2098" si="696">O2018+M2079-N2079</f>
        <v>28573.727000000014</v>
      </c>
      <c r="P2079" s="18">
        <f t="shared" ref="P2079:P2098" si="697">P2018+M2079</f>
        <v>9704.8269999999993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68615.930000000022</v>
      </c>
      <c r="AA2079" s="15"/>
      <c r="AB2079" s="24"/>
      <c r="AC2079" s="24"/>
      <c r="AD2079" s="25"/>
      <c r="AE2079" s="25"/>
      <c r="AF2079" s="25"/>
      <c r="AG2079" s="25"/>
      <c r="AH2079" s="17" t="s">
        <v>23</v>
      </c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 t="s">
        <v>23</v>
      </c>
      <c r="BL2079" s="24">
        <v>0</v>
      </c>
      <c r="BM2079" s="91" t="s">
        <v>23</v>
      </c>
      <c r="BN2079" s="24">
        <v>0</v>
      </c>
      <c r="BO2079" s="24">
        <v>0</v>
      </c>
      <c r="BP2079" s="91" t="s">
        <v>23</v>
      </c>
      <c r="BQ2079" s="126"/>
    </row>
    <row r="2080" spans="1:69" ht="16.8" customHeight="1" x14ac:dyDescent="0.35">
      <c r="A2080" s="15"/>
      <c r="B2080" s="16">
        <f>B2079+B2019</f>
        <v>1464.17</v>
      </c>
      <c r="C2080" s="15" t="s">
        <v>182</v>
      </c>
      <c r="D2080" s="16">
        <v>0</v>
      </c>
      <c r="E2080" s="16">
        <v>0</v>
      </c>
      <c r="F2080" s="16"/>
      <c r="G2080" s="16"/>
      <c r="H2080" s="105">
        <f>D2080+H2019</f>
        <v>4937.26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0</v>
      </c>
      <c r="N2080" s="16">
        <f>D2088</f>
        <v>0</v>
      </c>
      <c r="O2080" s="16">
        <f t="shared" si="696"/>
        <v>-34782.759800999993</v>
      </c>
      <c r="P2080" s="18">
        <f t="shared" si="697"/>
        <v>8122.9401989999997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68615.930000000022</v>
      </c>
      <c r="AA2080" s="15"/>
      <c r="AB2080" s="24"/>
      <c r="AC2080" s="17" t="s">
        <v>23</v>
      </c>
      <c r="AD2080" s="25"/>
      <c r="AE2080" s="25" t="s">
        <v>23</v>
      </c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 t="s">
        <v>23</v>
      </c>
      <c r="BL2080" s="24">
        <v>0</v>
      </c>
      <c r="BM2080" s="91" t="s">
        <v>23</v>
      </c>
      <c r="BN2080" s="24">
        <v>0</v>
      </c>
      <c r="BO2080" s="24"/>
      <c r="BP2080" s="24"/>
      <c r="BQ2080" s="126"/>
    </row>
    <row r="2081" spans="1:69" ht="16.8" customHeight="1" x14ac:dyDescent="0.35">
      <c r="A2081" s="15"/>
      <c r="B2081" s="15"/>
      <c r="C2081" s="15" t="s">
        <v>183</v>
      </c>
      <c r="D2081" s="16">
        <v>0</v>
      </c>
      <c r="E2081" s="16">
        <v>0</v>
      </c>
      <c r="F2081" s="16"/>
      <c r="G2081" s="16"/>
      <c r="H2081" s="105" t="s">
        <v>45</v>
      </c>
      <c r="I2081" s="77" t="s">
        <v>184</v>
      </c>
      <c r="J2081" s="14"/>
      <c r="K2081" s="15" t="str">
        <f>C2105</f>
        <v>TOT. PAG. IMPIEGATE</v>
      </c>
      <c r="L2081" s="16"/>
      <c r="M2081" s="16">
        <f>15.35*(L2076+L2077-M2077)/100</f>
        <v>0</v>
      </c>
      <c r="N2081" s="16">
        <f>D2105</f>
        <v>0</v>
      </c>
      <c r="O2081" s="16">
        <f t="shared" si="696"/>
        <v>-10705.790555000005</v>
      </c>
      <c r="P2081" s="18">
        <f t="shared" si="697"/>
        <v>14896.909444999998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68615.930000000022</v>
      </c>
      <c r="AA2081" s="15"/>
      <c r="AB2081" s="24"/>
      <c r="AC2081" s="17" t="s">
        <v>23</v>
      </c>
      <c r="AD2081" s="25"/>
      <c r="AE2081" s="25" t="s">
        <v>23</v>
      </c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 t="s">
        <v>23</v>
      </c>
      <c r="BL2081" s="24">
        <v>0</v>
      </c>
      <c r="BM2081" s="91" t="s">
        <v>23</v>
      </c>
      <c r="BN2081" s="24">
        <v>0</v>
      </c>
      <c r="BO2081" s="24"/>
      <c r="BP2081" s="24"/>
      <c r="BQ2081" s="126"/>
    </row>
    <row r="2082" spans="1:69" ht="16.8" customHeight="1" x14ac:dyDescent="0.35">
      <c r="A2082" s="15"/>
      <c r="B2082" s="15" t="s">
        <v>43</v>
      </c>
      <c r="C2082" s="15" t="s">
        <v>185</v>
      </c>
      <c r="D2082" s="16">
        <v>0</v>
      </c>
      <c r="E2082" s="16"/>
      <c r="F2082" s="16"/>
      <c r="G2082" s="16"/>
      <c r="H2082" s="105">
        <f>D2082+H2021</f>
        <v>0</v>
      </c>
      <c r="I2082" s="78">
        <f>D2079+D2080-E2080+D2082</f>
        <v>0</v>
      </c>
      <c r="J2082" s="14"/>
      <c r="K2082" s="15" t="s">
        <v>46</v>
      </c>
      <c r="L2082" s="16"/>
      <c r="M2082" s="16">
        <f>2.6*(L2076+L2077-M2077)/100</f>
        <v>0</v>
      </c>
      <c r="N2082" s="16">
        <f>D2093</f>
        <v>0</v>
      </c>
      <c r="O2082" s="16">
        <f t="shared" si="696"/>
        <v>7514.4550199999985</v>
      </c>
      <c r="P2082" s="18">
        <f t="shared" si="697"/>
        <v>2523.2550200000001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68615.930000000022</v>
      </c>
      <c r="AA2082" s="15"/>
      <c r="AB2082" s="24"/>
      <c r="AC2082" s="17" t="s">
        <v>23</v>
      </c>
      <c r="AD2082" s="25"/>
      <c r="AE2082" s="25" t="s">
        <v>23</v>
      </c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 t="s">
        <v>23</v>
      </c>
      <c r="BL2082" s="24">
        <v>0</v>
      </c>
      <c r="BM2082" s="91" t="s">
        <v>23</v>
      </c>
      <c r="BN2082" s="24">
        <v>0</v>
      </c>
      <c r="BO2082" s="24"/>
      <c r="BP2082" s="24"/>
      <c r="BQ2082" s="126"/>
    </row>
    <row r="2083" spans="1:69" ht="16.8" customHeight="1" x14ac:dyDescent="0.35">
      <c r="A2083" s="15"/>
      <c r="B2083" s="15"/>
      <c r="C2083" s="15" t="s">
        <v>186</v>
      </c>
      <c r="D2083" s="16">
        <v>0</v>
      </c>
      <c r="E2083" s="16"/>
      <c r="F2083" s="16"/>
      <c r="G2083" s="16">
        <v>0</v>
      </c>
      <c r="H2083" s="105" t="s">
        <v>50</v>
      </c>
      <c r="I2083" s="4"/>
      <c r="J2083" s="14"/>
      <c r="K2083" s="15" t="s">
        <v>48</v>
      </c>
      <c r="L2083" s="16"/>
      <c r="M2083" s="16">
        <f>2.6*(L2076+L2077-M2077)/100</f>
        <v>0</v>
      </c>
      <c r="N2083" s="16">
        <f>G2094+H2094</f>
        <v>0</v>
      </c>
      <c r="O2083" s="16">
        <f t="shared" si="696"/>
        <v>7215.6950199999992</v>
      </c>
      <c r="P2083" s="18">
        <f t="shared" si="697"/>
        <v>2523.2550200000001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68615.930000000022</v>
      </c>
      <c r="AA2083" s="15" t="s">
        <v>23</v>
      </c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 t="s">
        <v>23</v>
      </c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 t="s">
        <v>23</v>
      </c>
      <c r="AR2083" s="14"/>
      <c r="AS2083" s="18"/>
      <c r="AT2083" s="16">
        <v>0</v>
      </c>
      <c r="AU2083" s="18">
        <f t="shared" si="693"/>
        <v>0</v>
      </c>
      <c r="AV2083" s="15" t="s">
        <v>23</v>
      </c>
      <c r="AX2083" s="14"/>
      <c r="AY2083" s="18"/>
      <c r="AZ2083" s="16">
        <v>0</v>
      </c>
      <c r="BA2083" s="18">
        <f t="shared" si="694"/>
        <v>0</v>
      </c>
      <c r="BB2083" s="15" t="s">
        <v>23</v>
      </c>
      <c r="BD2083" s="14"/>
      <c r="BE2083" s="18"/>
      <c r="BF2083" s="16">
        <v>0</v>
      </c>
      <c r="BG2083" s="18">
        <f t="shared" si="695"/>
        <v>0</v>
      </c>
      <c r="BH2083" s="15" t="s">
        <v>23</v>
      </c>
      <c r="BJ2083" s="86">
        <v>0</v>
      </c>
      <c r="BK2083" s="90" t="s">
        <v>23</v>
      </c>
      <c r="BL2083" s="24">
        <v>0</v>
      </c>
      <c r="BM2083" s="91" t="s">
        <v>23</v>
      </c>
      <c r="BN2083" s="24">
        <v>0</v>
      </c>
      <c r="BO2083" s="24"/>
      <c r="BP2083" s="24"/>
      <c r="BQ2083" s="126"/>
    </row>
    <row r="2084" spans="1:69" ht="16.8" customHeight="1" x14ac:dyDescent="0.35">
      <c r="A2084" s="15"/>
      <c r="B2084" s="15"/>
      <c r="C2084" s="15" t="s">
        <v>187</v>
      </c>
      <c r="D2084" s="16"/>
      <c r="E2084" s="16"/>
      <c r="F2084" s="16"/>
      <c r="G2084" s="16">
        <v>0</v>
      </c>
      <c r="H2084" s="105">
        <f>D2083+H2023</f>
        <v>1801.9499999999998</v>
      </c>
      <c r="I2084" s="4"/>
      <c r="J2084" s="14"/>
      <c r="K2084" s="15" t="s">
        <v>51</v>
      </c>
      <c r="L2084" s="16"/>
      <c r="M2084" s="16">
        <f>0.46*(L2076+L2077-M2077)/100</f>
        <v>0</v>
      </c>
      <c r="N2084" s="16">
        <f>G2098</f>
        <v>0</v>
      </c>
      <c r="O2084" s="16">
        <f t="shared" si="696"/>
        <v>1329.4820420000001</v>
      </c>
      <c r="P2084" s="18">
        <f t="shared" si="697"/>
        <v>446.42204200000003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68615.930000000022</v>
      </c>
      <c r="AA2084" s="15" t="s">
        <v>23</v>
      </c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 t="s">
        <v>23</v>
      </c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 t="s">
        <v>23</v>
      </c>
      <c r="AR2084" s="14"/>
      <c r="AS2084" s="18">
        <v>0</v>
      </c>
      <c r="AT2084" s="16">
        <v>0</v>
      </c>
      <c r="AU2084" s="18">
        <f t="shared" si="693"/>
        <v>0</v>
      </c>
      <c r="AV2084" s="15" t="s">
        <v>23</v>
      </c>
      <c r="AX2084" s="14"/>
      <c r="AY2084" s="18">
        <v>0</v>
      </c>
      <c r="AZ2084" s="16">
        <v>0</v>
      </c>
      <c r="BA2084" s="18">
        <f t="shared" si="694"/>
        <v>0</v>
      </c>
      <c r="BB2084" s="15" t="s">
        <v>23</v>
      </c>
      <c r="BD2084" s="14"/>
      <c r="BE2084" s="18">
        <v>0</v>
      </c>
      <c r="BF2084" s="16">
        <v>0</v>
      </c>
      <c r="BG2084" s="18">
        <f t="shared" si="695"/>
        <v>0</v>
      </c>
      <c r="BH2084" s="15" t="s">
        <v>23</v>
      </c>
      <c r="BJ2084" s="86">
        <v>0</v>
      </c>
      <c r="BK2084" s="90" t="s">
        <v>23</v>
      </c>
      <c r="BL2084" s="24">
        <v>0</v>
      </c>
      <c r="BM2084" s="91" t="s">
        <v>23</v>
      </c>
      <c r="BN2084" s="24">
        <v>0</v>
      </c>
      <c r="BO2084" s="24"/>
      <c r="BP2084" s="24"/>
      <c r="BQ2084" s="126"/>
    </row>
    <row r="2085" spans="1:69" ht="16.8" customHeight="1" x14ac:dyDescent="0.35">
      <c r="A2085" s="15"/>
      <c r="B2085" s="15"/>
      <c r="C2085" s="15" t="s">
        <v>188</v>
      </c>
      <c r="D2085" s="16"/>
      <c r="E2085" s="16"/>
      <c r="F2085" s="16"/>
      <c r="G2085" s="16">
        <v>0</v>
      </c>
      <c r="H2085" s="105" t="s">
        <v>23</v>
      </c>
      <c r="I2085" s="4"/>
      <c r="J2085" s="14"/>
      <c r="K2085" s="15" t="s">
        <v>53</v>
      </c>
      <c r="L2085" s="16"/>
      <c r="M2085" s="16">
        <f>0.28*(L2076+L2077-M2077)/100</f>
        <v>0</v>
      </c>
      <c r="N2085" s="16">
        <f>D2108</f>
        <v>0</v>
      </c>
      <c r="O2085" s="16">
        <f t="shared" si="696"/>
        <v>809.24515600000018</v>
      </c>
      <c r="P2085" s="18">
        <f t="shared" si="697"/>
        <v>271.73515600000002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68615.930000000022</v>
      </c>
      <c r="AA2085" s="15" t="s">
        <v>23</v>
      </c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 t="s">
        <v>23</v>
      </c>
      <c r="AR2085" s="14"/>
      <c r="AS2085" s="18"/>
      <c r="AT2085" s="16">
        <v>0</v>
      </c>
      <c r="AU2085" s="18">
        <f t="shared" si="693"/>
        <v>0</v>
      </c>
      <c r="AV2085" s="15" t="s">
        <v>23</v>
      </c>
      <c r="AX2085" s="14"/>
      <c r="AY2085" s="18"/>
      <c r="AZ2085" s="16">
        <v>0</v>
      </c>
      <c r="BA2085" s="18">
        <f t="shared" si="694"/>
        <v>0</v>
      </c>
      <c r="BB2085" s="15" t="s">
        <v>23</v>
      </c>
      <c r="BD2085" s="14"/>
      <c r="BE2085" s="18"/>
      <c r="BF2085" s="16">
        <v>0</v>
      </c>
      <c r="BG2085" s="18">
        <f t="shared" si="695"/>
        <v>0</v>
      </c>
      <c r="BH2085" s="15" t="s">
        <v>23</v>
      </c>
      <c r="BJ2085" s="86">
        <v>0</v>
      </c>
      <c r="BK2085" s="90" t="s">
        <v>23</v>
      </c>
      <c r="BL2085" s="24">
        <v>0</v>
      </c>
      <c r="BM2085" s="24"/>
      <c r="BN2085" s="24"/>
      <c r="BO2085" s="24"/>
      <c r="BP2085" s="24"/>
      <c r="BQ2085" s="126"/>
    </row>
    <row r="2086" spans="1:69" ht="16.8" customHeight="1" x14ac:dyDescent="0.35">
      <c r="A2086" s="15"/>
      <c r="B2086" s="15"/>
      <c r="C2086" s="15" t="s">
        <v>189</v>
      </c>
      <c r="D2086" s="16"/>
      <c r="E2086" s="16"/>
      <c r="F2086" s="16"/>
      <c r="G2086" s="16">
        <v>0</v>
      </c>
      <c r="H2086" s="105" t="s">
        <v>23</v>
      </c>
      <c r="I2086" s="4"/>
      <c r="J2086" s="14"/>
      <c r="K2086" s="15" t="str">
        <f>C2096</f>
        <v>Materiale pulizia</v>
      </c>
      <c r="L2086" s="16"/>
      <c r="M2086" s="16">
        <f>0.28*(L2076+L2077-M2077)/100</f>
        <v>0</v>
      </c>
      <c r="N2086" s="16">
        <f>G2096</f>
        <v>0</v>
      </c>
      <c r="O2086" s="16">
        <f t="shared" si="696"/>
        <v>809.24515600000018</v>
      </c>
      <c r="P2086" s="18">
        <f t="shared" si="697"/>
        <v>271.73515600000002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68615.930000000022</v>
      </c>
      <c r="AA2086" s="15" t="s">
        <v>23</v>
      </c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 t="s">
        <v>23</v>
      </c>
      <c r="AR2086" s="14"/>
      <c r="AS2086" s="18"/>
      <c r="AT2086" s="16">
        <v>0</v>
      </c>
      <c r="AU2086" s="18">
        <f t="shared" si="693"/>
        <v>0</v>
      </c>
      <c r="AV2086" s="15" t="s">
        <v>23</v>
      </c>
      <c r="AX2086" s="14"/>
      <c r="AY2086" s="18"/>
      <c r="AZ2086" s="16">
        <v>0</v>
      </c>
      <c r="BA2086" s="18">
        <f t="shared" si="694"/>
        <v>0</v>
      </c>
      <c r="BB2086" s="15" t="s">
        <v>23</v>
      </c>
      <c r="BD2086" s="14"/>
      <c r="BE2086" s="18"/>
      <c r="BF2086" s="16">
        <v>0</v>
      </c>
      <c r="BG2086" s="18">
        <f t="shared" si="695"/>
        <v>0</v>
      </c>
      <c r="BH2086" s="15" t="s">
        <v>23</v>
      </c>
      <c r="BJ2086" s="86">
        <v>0</v>
      </c>
      <c r="BK2086" s="90" t="s">
        <v>23</v>
      </c>
      <c r="BL2086" s="24" t="s">
        <v>23</v>
      </c>
      <c r="BM2086" s="24"/>
      <c r="BN2086" s="24"/>
      <c r="BO2086" s="24"/>
      <c r="BP2086" s="24"/>
      <c r="BQ2086" s="126"/>
    </row>
    <row r="2087" spans="1:69" ht="16.8" customHeight="1" x14ac:dyDescent="0.35">
      <c r="A2087" s="15"/>
      <c r="B2087" s="15"/>
      <c r="C2087" s="15" t="s">
        <v>190</v>
      </c>
      <c r="D2087" s="16"/>
      <c r="E2087" s="16"/>
      <c r="F2087" s="16"/>
      <c r="G2087" s="16">
        <v>0</v>
      </c>
      <c r="H2087" s="16" t="s">
        <v>23</v>
      </c>
      <c r="I2087" s="4"/>
      <c r="J2087" s="14"/>
      <c r="K2087" s="15" t="str">
        <f>C2099</f>
        <v>Pubblicità</v>
      </c>
      <c r="L2087" s="16"/>
      <c r="M2087" s="16">
        <f>0.28*(L2076+L2077-M2077)/100</f>
        <v>0</v>
      </c>
      <c r="N2087" s="16">
        <f>G2099</f>
        <v>0</v>
      </c>
      <c r="O2087" s="16">
        <f t="shared" si="696"/>
        <v>809.24515600000018</v>
      </c>
      <c r="P2087" s="18">
        <f t="shared" si="697"/>
        <v>271.73515600000002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68615.930000000022</v>
      </c>
      <c r="AA2087" s="15" t="s">
        <v>23</v>
      </c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 t="s">
        <v>23</v>
      </c>
      <c r="AR2087" s="14"/>
      <c r="AS2087" s="18"/>
      <c r="AT2087" s="16">
        <v>0</v>
      </c>
      <c r="AU2087" s="18">
        <f t="shared" si="693"/>
        <v>0</v>
      </c>
      <c r="AV2087" s="15" t="s">
        <v>23</v>
      </c>
      <c r="AX2087" s="14"/>
      <c r="AY2087" s="18"/>
      <c r="AZ2087" s="16">
        <v>0</v>
      </c>
      <c r="BA2087" s="18">
        <f t="shared" si="694"/>
        <v>0</v>
      </c>
      <c r="BB2087" s="15" t="s">
        <v>23</v>
      </c>
      <c r="BD2087" s="14"/>
      <c r="BE2087" s="18"/>
      <c r="BF2087" s="16">
        <v>0</v>
      </c>
      <c r="BG2087" s="18">
        <f t="shared" si="695"/>
        <v>0</v>
      </c>
      <c r="BH2087" s="15" t="s">
        <v>23</v>
      </c>
      <c r="BJ2087" s="86">
        <v>0</v>
      </c>
      <c r="BK2087" s="90" t="s">
        <v>23</v>
      </c>
      <c r="BL2087" s="24"/>
      <c r="BM2087" s="24"/>
      <c r="BN2087" s="24"/>
      <c r="BO2087" s="24"/>
      <c r="BP2087" s="24"/>
      <c r="BQ2087" s="126"/>
    </row>
    <row r="2088" spans="1:69" ht="16.8" customHeight="1" x14ac:dyDescent="0.35">
      <c r="A2088" s="15"/>
      <c r="B2088" s="15"/>
      <c r="C2088" s="15" t="s">
        <v>56</v>
      </c>
      <c r="D2088" s="16">
        <f>SUM(G2080:G2087)+E2083+E2084+E2085+E2086+E2087</f>
        <v>0</v>
      </c>
      <c r="E2088" s="16"/>
      <c r="F2088" s="16"/>
      <c r="G2088" s="16"/>
      <c r="H2088" s="16" t="s">
        <v>23</v>
      </c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0</v>
      </c>
      <c r="N2088" s="16">
        <f>G2109</f>
        <v>0</v>
      </c>
      <c r="O2088" s="16">
        <f t="shared" si="696"/>
        <v>1329.4820420000001</v>
      </c>
      <c r="P2088" s="18">
        <f t="shared" si="697"/>
        <v>446.42204200000003</v>
      </c>
      <c r="Q2088" s="14"/>
      <c r="R2088" s="18"/>
      <c r="S2088" s="16">
        <v>0</v>
      </c>
      <c r="T2088" s="18">
        <f t="shared" si="690"/>
        <v>83120.239999999991</v>
      </c>
      <c r="U2088" s="15" t="s">
        <v>23</v>
      </c>
      <c r="W2088" s="14"/>
      <c r="X2088" s="18"/>
      <c r="Y2088" s="16">
        <v>0</v>
      </c>
      <c r="Z2088" s="18">
        <f t="shared" si="691"/>
        <v>68615.930000000022</v>
      </c>
      <c r="AA2088" s="15" t="s">
        <v>23</v>
      </c>
      <c r="AB2088" s="24"/>
      <c r="AC2088" s="15" t="s">
        <v>23</v>
      </c>
      <c r="AD2088" s="25"/>
      <c r="AE2088" s="62" t="s">
        <v>23</v>
      </c>
      <c r="AF2088" s="63" t="s">
        <v>23</v>
      </c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 t="s">
        <v>23</v>
      </c>
      <c r="AR2088" s="14"/>
      <c r="AS2088" s="18"/>
      <c r="AT2088" s="16">
        <v>0</v>
      </c>
      <c r="AU2088" s="18">
        <f t="shared" si="693"/>
        <v>0</v>
      </c>
      <c r="AV2088" s="15" t="s">
        <v>23</v>
      </c>
      <c r="AX2088" s="14"/>
      <c r="AY2088" s="18"/>
      <c r="AZ2088" s="16">
        <v>0</v>
      </c>
      <c r="BA2088" s="18">
        <f t="shared" si="694"/>
        <v>0</v>
      </c>
      <c r="BB2088" s="15" t="s">
        <v>23</v>
      </c>
      <c r="BD2088" s="14"/>
      <c r="BE2088" s="18"/>
      <c r="BF2088" s="16">
        <v>0</v>
      </c>
      <c r="BG2088" s="18">
        <f t="shared" si="695"/>
        <v>0</v>
      </c>
      <c r="BH2088" s="15" t="s">
        <v>23</v>
      </c>
      <c r="BJ2088" s="86">
        <v>0</v>
      </c>
      <c r="BK2088" s="90" t="s">
        <v>23</v>
      </c>
      <c r="BL2088" s="24" t="s">
        <v>23</v>
      </c>
      <c r="BM2088" s="24"/>
      <c r="BN2088" s="24"/>
      <c r="BO2088" s="24"/>
      <c r="BP2088" s="24"/>
      <c r="BQ2088" s="126"/>
    </row>
    <row r="2089" spans="1:69" ht="16.8" customHeight="1" x14ac:dyDescent="0.35">
      <c r="A2089" s="15"/>
      <c r="B2089" s="15"/>
      <c r="C2089" s="15" t="s">
        <v>57</v>
      </c>
      <c r="D2089" s="16"/>
      <c r="E2089" s="16"/>
      <c r="F2089" s="16"/>
      <c r="G2089" s="16"/>
      <c r="H2089" s="16">
        <f>SUM(H2076:H2088)</f>
        <v>6739.21</v>
      </c>
      <c r="I2089" s="4"/>
      <c r="J2089" s="14"/>
      <c r="K2089" s="15" t="s">
        <v>191</v>
      </c>
      <c r="L2089" s="16"/>
      <c r="M2089" s="16">
        <f>14.4*(L2076+L2077-M2077)/100</f>
        <v>0</v>
      </c>
      <c r="N2089" s="16">
        <f>G2110</f>
        <v>0</v>
      </c>
      <c r="O2089" s="16">
        <f t="shared" si="696"/>
        <v>13139.100880000002</v>
      </c>
      <c r="P2089" s="18">
        <f t="shared" si="697"/>
        <v>13974.95088</v>
      </c>
      <c r="Q2089" s="14"/>
      <c r="R2089" s="18"/>
      <c r="S2089" s="16">
        <v>0</v>
      </c>
      <c r="T2089" s="18">
        <f t="shared" si="690"/>
        <v>83120.239999999991</v>
      </c>
      <c r="U2089" s="15" t="s">
        <v>23</v>
      </c>
      <c r="W2089" s="14"/>
      <c r="X2089" s="18"/>
      <c r="Y2089" s="16">
        <v>0</v>
      </c>
      <c r="Z2089" s="18">
        <f t="shared" si="691"/>
        <v>68615.930000000022</v>
      </c>
      <c r="AA2089" s="15" t="str">
        <f>C2089</f>
        <v>Sinistro</v>
      </c>
      <c r="AB2089" s="24"/>
      <c r="AC2089" s="15" t="s">
        <v>23</v>
      </c>
      <c r="AD2089" s="25"/>
      <c r="AE2089" s="62" t="s">
        <v>23</v>
      </c>
      <c r="AF2089" s="63" t="s">
        <v>23</v>
      </c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 t="s">
        <v>23</v>
      </c>
      <c r="AR2089" s="14"/>
      <c r="AS2089" s="18"/>
      <c r="AT2089" s="16">
        <v>0</v>
      </c>
      <c r="AU2089" s="18">
        <f t="shared" si="693"/>
        <v>0</v>
      </c>
      <c r="AV2089" s="15" t="s">
        <v>23</v>
      </c>
      <c r="AX2089" s="14"/>
      <c r="AY2089" s="18"/>
      <c r="AZ2089" s="16">
        <v>0</v>
      </c>
      <c r="BA2089" s="18">
        <f t="shared" si="694"/>
        <v>0</v>
      </c>
      <c r="BB2089" s="15" t="s">
        <v>23</v>
      </c>
      <c r="BD2089" s="14"/>
      <c r="BE2089" s="18"/>
      <c r="BF2089" s="16">
        <v>0</v>
      </c>
      <c r="BG2089" s="18">
        <f t="shared" si="695"/>
        <v>0</v>
      </c>
      <c r="BH2089" s="15" t="s">
        <v>23</v>
      </c>
      <c r="BJ2089" s="86">
        <v>0</v>
      </c>
      <c r="BK2089" s="90" t="s">
        <v>23</v>
      </c>
      <c r="BL2089" s="24"/>
      <c r="BM2089" s="24"/>
      <c r="BN2089" s="24"/>
      <c r="BO2089" s="24"/>
      <c r="BP2089" s="24"/>
      <c r="BQ2089" s="126"/>
    </row>
    <row r="2090" spans="1:69" ht="16.8" customHeight="1" x14ac:dyDescent="0.35">
      <c r="A2090" s="15"/>
      <c r="B2090" s="15"/>
      <c r="C2090" s="15" t="s">
        <v>58</v>
      </c>
      <c r="D2090" s="16">
        <f>E2089+G2089</f>
        <v>0</v>
      </c>
      <c r="E2090" s="16"/>
      <c r="F2090" s="16"/>
      <c r="G2090" s="16"/>
      <c r="H2090" s="16" t="s">
        <v>23</v>
      </c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0</v>
      </c>
      <c r="N2090" s="16">
        <f>G2111</f>
        <v>0</v>
      </c>
      <c r="O2090" s="16">
        <f t="shared" si="696"/>
        <v>3474.0657800000004</v>
      </c>
      <c r="P2090" s="18">
        <f t="shared" si="697"/>
        <v>1358.6757799999996</v>
      </c>
      <c r="Q2090" s="14"/>
      <c r="R2090" s="18"/>
      <c r="S2090" s="16">
        <v>0</v>
      </c>
      <c r="T2090" s="18">
        <f t="shared" si="690"/>
        <v>83120.239999999991</v>
      </c>
      <c r="U2090" s="15" t="s">
        <v>23</v>
      </c>
      <c r="W2090" s="14"/>
      <c r="X2090" s="18"/>
      <c r="Y2090" s="16">
        <v>0</v>
      </c>
      <c r="Z2090" s="18">
        <f t="shared" si="691"/>
        <v>68615.930000000022</v>
      </c>
      <c r="AA2090" s="15" t="s">
        <v>23</v>
      </c>
      <c r="AB2090" s="24"/>
      <c r="AC2090" s="64" t="s">
        <v>146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 t="s">
        <v>23</v>
      </c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 t="s">
        <v>23</v>
      </c>
      <c r="AR2090" s="14"/>
      <c r="AS2090" s="18"/>
      <c r="AT2090" s="16">
        <v>0</v>
      </c>
      <c r="AU2090" s="18">
        <f t="shared" si="693"/>
        <v>0</v>
      </c>
      <c r="AV2090" s="15" t="s">
        <v>23</v>
      </c>
      <c r="AX2090" s="14"/>
      <c r="AY2090" s="18"/>
      <c r="AZ2090" s="16">
        <v>0</v>
      </c>
      <c r="BA2090" s="18">
        <f t="shared" si="694"/>
        <v>0</v>
      </c>
      <c r="BB2090" s="15" t="s">
        <v>23</v>
      </c>
      <c r="BD2090" s="14"/>
      <c r="BE2090" s="18"/>
      <c r="BF2090" s="16">
        <v>0</v>
      </c>
      <c r="BG2090" s="18">
        <f t="shared" si="695"/>
        <v>0</v>
      </c>
      <c r="BH2090" s="15" t="s">
        <v>23</v>
      </c>
      <c r="BJ2090" s="86"/>
      <c r="BK2090" s="86"/>
      <c r="BL2090" s="24" t="s">
        <v>23</v>
      </c>
      <c r="BM2090" s="24"/>
      <c r="BN2090" s="24"/>
      <c r="BO2090" s="24"/>
      <c r="BP2090" s="24"/>
      <c r="BQ2090" s="126"/>
    </row>
    <row r="2091" spans="1:69" ht="16.8" customHeight="1" x14ac:dyDescent="0.35">
      <c r="A2091" s="15"/>
      <c r="B2091" s="15"/>
      <c r="C2091" s="15" t="s">
        <v>59</v>
      </c>
      <c r="D2091" s="16" t="s">
        <v>23</v>
      </c>
      <c r="E2091" s="16"/>
      <c r="F2091" s="16"/>
      <c r="G2091" s="16">
        <v>0</v>
      </c>
      <c r="H2091" s="16" t="s">
        <v>23</v>
      </c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68615.930000000022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 t="s">
        <v>23</v>
      </c>
      <c r="BM2091" s="24"/>
      <c r="BN2091" s="24"/>
      <c r="BO2091" s="24"/>
      <c r="BP2091" s="24"/>
      <c r="BQ2091" s="126"/>
    </row>
    <row r="2092" spans="1:69" ht="16.8" customHeight="1" x14ac:dyDescent="0.35">
      <c r="A2092" s="15"/>
      <c r="B2092" s="15"/>
      <c r="C2092" s="15" t="s">
        <v>147</v>
      </c>
      <c r="D2092" s="16"/>
      <c r="E2092" s="16"/>
      <c r="F2092" s="16"/>
      <c r="G2092" s="16">
        <v>0</v>
      </c>
      <c r="H2092" s="16" t="s">
        <v>23</v>
      </c>
      <c r="I2092" s="4"/>
      <c r="J2092" s="14"/>
      <c r="K2092" s="15" t="str">
        <f>C2114</f>
        <v>COMMERCIALISTA</v>
      </c>
      <c r="L2092" s="16"/>
      <c r="M2092" s="16">
        <f>1.86*(L2076+L2077-M2077)/100</f>
        <v>0</v>
      </c>
      <c r="N2092" s="16">
        <f>G2114</f>
        <v>0</v>
      </c>
      <c r="O2092" s="16">
        <f t="shared" si="696"/>
        <v>1846.3578220000002</v>
      </c>
      <c r="P2092" s="18">
        <f t="shared" si="697"/>
        <v>1805.0978220000004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68615.930000000022</v>
      </c>
      <c r="AA2092" s="15" t="s">
        <v>23</v>
      </c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 t="s">
        <v>23</v>
      </c>
      <c r="AR2092" s="14"/>
      <c r="AS2092" s="18"/>
      <c r="AT2092" s="16">
        <v>0</v>
      </c>
      <c r="AU2092" s="18">
        <f t="shared" si="693"/>
        <v>0</v>
      </c>
      <c r="AV2092" s="15" t="s">
        <v>23</v>
      </c>
      <c r="AX2092" s="14"/>
      <c r="AY2092" s="18"/>
      <c r="AZ2092" s="16">
        <v>0</v>
      </c>
      <c r="BA2092" s="18">
        <f t="shared" si="694"/>
        <v>0</v>
      </c>
      <c r="BB2092" s="15" t="s">
        <v>23</v>
      </c>
      <c r="BD2092" s="14"/>
      <c r="BE2092" s="18"/>
      <c r="BF2092" s="16">
        <v>0</v>
      </c>
      <c r="BG2092" s="18">
        <f t="shared" si="695"/>
        <v>0</v>
      </c>
      <c r="BH2092" s="15" t="s">
        <v>23</v>
      </c>
      <c r="BJ2092" s="86"/>
      <c r="BK2092" s="86"/>
      <c r="BL2092" s="24" t="s">
        <v>23</v>
      </c>
      <c r="BM2092" s="24"/>
      <c r="BN2092" s="24"/>
      <c r="BO2092" s="24"/>
      <c r="BP2092" s="24"/>
      <c r="BQ2092" s="126"/>
    </row>
    <row r="2093" spans="1:69" ht="16.8" customHeight="1" x14ac:dyDescent="0.35">
      <c r="A2093" s="15"/>
      <c r="B2093" s="15"/>
      <c r="C2093" s="15" t="s">
        <v>61</v>
      </c>
      <c r="D2093" s="16">
        <f>SUM(G2092:G2093)</f>
        <v>0</v>
      </c>
      <c r="E2093" s="16">
        <v>0</v>
      </c>
      <c r="F2093" s="16"/>
      <c r="G2093" s="16">
        <v>0</v>
      </c>
      <c r="H2093" s="16" t="s">
        <v>23</v>
      </c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0</v>
      </c>
      <c r="N2093" s="16">
        <f>G2115</f>
        <v>0</v>
      </c>
      <c r="O2093" s="16">
        <f t="shared" si="696"/>
        <v>2023.1178900000002</v>
      </c>
      <c r="P2093" s="18">
        <f t="shared" si="697"/>
        <v>679.33788999999979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68615.930000000022</v>
      </c>
      <c r="AA2093" s="15" t="s">
        <v>23</v>
      </c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 t="s">
        <v>23</v>
      </c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 t="s">
        <v>23</v>
      </c>
      <c r="AR2093" s="14"/>
      <c r="AS2093" s="18"/>
      <c r="AT2093" s="16">
        <v>0</v>
      </c>
      <c r="AU2093" s="18">
        <f t="shared" si="693"/>
        <v>0</v>
      </c>
      <c r="AV2093" s="15" t="s">
        <v>23</v>
      </c>
      <c r="AX2093" s="14"/>
      <c r="AY2093" s="18"/>
      <c r="AZ2093" s="16">
        <v>0</v>
      </c>
      <c r="BA2093" s="18">
        <f t="shared" si="694"/>
        <v>0</v>
      </c>
      <c r="BB2093" s="15" t="s">
        <v>23</v>
      </c>
      <c r="BD2093" s="14"/>
      <c r="BE2093" s="18"/>
      <c r="BF2093" s="16">
        <v>0</v>
      </c>
      <c r="BG2093" s="18">
        <f t="shared" si="695"/>
        <v>0</v>
      </c>
      <c r="BH2093" s="15" t="s">
        <v>23</v>
      </c>
      <c r="BJ2093" s="86"/>
      <c r="BK2093" s="86"/>
      <c r="BL2093" s="24" t="s">
        <v>23</v>
      </c>
      <c r="BM2093" s="24"/>
      <c r="BN2093" s="24"/>
      <c r="BO2093" s="24"/>
      <c r="BP2093" s="24"/>
      <c r="BQ2093" s="126"/>
    </row>
    <row r="2094" spans="1:69" ht="16.8" customHeight="1" x14ac:dyDescent="0.35">
      <c r="A2094" s="15"/>
      <c r="B2094" s="15"/>
      <c r="C2094" s="28" t="s">
        <v>148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0</v>
      </c>
      <c r="N2094" s="16">
        <f>G2119</f>
        <v>0</v>
      </c>
      <c r="O2094" s="16">
        <f t="shared" si="696"/>
        <v>25227.034414000005</v>
      </c>
      <c r="P2094" s="18">
        <f t="shared" si="697"/>
        <v>18264.484413999999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68615.930000000022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 t="s">
        <v>23</v>
      </c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 t="s">
        <v>23</v>
      </c>
      <c r="BD2094" s="14"/>
      <c r="BE2094" s="18"/>
      <c r="BF2094" s="16">
        <v>0</v>
      </c>
      <c r="BG2094" s="18">
        <f t="shared" si="695"/>
        <v>0</v>
      </c>
      <c r="BH2094" s="15" t="s">
        <v>23</v>
      </c>
      <c r="BJ2094" s="86"/>
      <c r="BK2094" s="86"/>
      <c r="BL2094" s="24" t="s">
        <v>23</v>
      </c>
      <c r="BM2094" s="24"/>
      <c r="BN2094" s="24"/>
      <c r="BO2094" s="24"/>
      <c r="BP2094" s="24"/>
      <c r="BQ2094" s="126"/>
    </row>
    <row r="2095" spans="1:69" ht="16.8" customHeight="1" x14ac:dyDescent="0.35">
      <c r="A2095" s="15"/>
      <c r="B2095" s="15"/>
      <c r="C2095" s="15" t="s">
        <v>23</v>
      </c>
      <c r="D2095" s="16"/>
      <c r="E2095" s="16"/>
      <c r="F2095" s="16" t="s">
        <v>23</v>
      </c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0</v>
      </c>
      <c r="N2095" s="29">
        <f>G2120</f>
        <v>0</v>
      </c>
      <c r="O2095" s="16">
        <f t="shared" si="696"/>
        <v>38933.004413999988</v>
      </c>
      <c r="P2095" s="18">
        <f t="shared" si="697"/>
        <v>18264.484413999999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 t="str">
        <f t="shared" si="700"/>
        <v/>
      </c>
      <c r="W2095" s="14"/>
      <c r="X2095" s="18"/>
      <c r="Y2095" s="16">
        <v>0</v>
      </c>
      <c r="Z2095" s="18">
        <f t="shared" si="691"/>
        <v>68615.930000000022</v>
      </c>
      <c r="AA2095" s="15" t="s">
        <v>23</v>
      </c>
      <c r="AB2095" s="24"/>
      <c r="AC2095" s="15" t="str">
        <f t="shared" si="701"/>
        <v/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 t="s">
        <v>23</v>
      </c>
      <c r="AR2095" s="14"/>
      <c r="AS2095" s="18"/>
      <c r="AT2095" s="16">
        <v>0</v>
      </c>
      <c r="AU2095" s="18">
        <f t="shared" si="693"/>
        <v>0</v>
      </c>
      <c r="AV2095" s="15" t="s">
        <v>23</v>
      </c>
      <c r="AX2095" s="14"/>
      <c r="AY2095" s="18"/>
      <c r="AZ2095" s="16">
        <v>0</v>
      </c>
      <c r="BA2095" s="18">
        <f t="shared" si="694"/>
        <v>0</v>
      </c>
      <c r="BB2095" s="15" t="s">
        <v>23</v>
      </c>
      <c r="BD2095" s="14"/>
      <c r="BE2095" s="18"/>
      <c r="BF2095" s="16">
        <v>0</v>
      </c>
      <c r="BG2095" s="18">
        <f t="shared" si="695"/>
        <v>0</v>
      </c>
      <c r="BH2095" s="15" t="s">
        <v>23</v>
      </c>
      <c r="BJ2095" s="86"/>
      <c r="BK2095" s="86"/>
      <c r="BL2095" s="24"/>
      <c r="BM2095" s="24"/>
      <c r="BN2095" s="24"/>
      <c r="BO2095" s="24"/>
      <c r="BP2095" s="24"/>
      <c r="BQ2095" s="126"/>
    </row>
    <row r="2096" spans="1:69" ht="16.8" customHeight="1" x14ac:dyDescent="0.35">
      <c r="A2096" s="15"/>
      <c r="B2096" s="15"/>
      <c r="C2096" s="28" t="s">
        <v>63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0</v>
      </c>
      <c r="N2096" s="16">
        <f>G2091</f>
        <v>0</v>
      </c>
      <c r="O2096" s="16">
        <f t="shared" si="696"/>
        <v>1445.0913500000004</v>
      </c>
      <c r="P2096" s="18">
        <f t="shared" si="697"/>
        <v>485.24135000000001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68615.930000000022</v>
      </c>
      <c r="AA2096" s="15" t="s">
        <v>23</v>
      </c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 t="s">
        <v>23</v>
      </c>
      <c r="AR2096" s="14"/>
      <c r="AS2096" s="18"/>
      <c r="AT2096" s="16">
        <v>0</v>
      </c>
      <c r="AU2096" s="18">
        <f t="shared" si="693"/>
        <v>0</v>
      </c>
      <c r="AV2096" s="15" t="s">
        <v>23</v>
      </c>
      <c r="AX2096" s="14"/>
      <c r="AY2096" s="18"/>
      <c r="AZ2096" s="16">
        <v>0</v>
      </c>
      <c r="BA2096" s="18">
        <f t="shared" si="694"/>
        <v>0</v>
      </c>
      <c r="BB2096" s="15" t="s">
        <v>23</v>
      </c>
      <c r="BD2096" s="14"/>
      <c r="BE2096" s="18"/>
      <c r="BF2096" s="16">
        <v>0</v>
      </c>
      <c r="BG2096" s="18">
        <f t="shared" si="695"/>
        <v>0</v>
      </c>
      <c r="BH2096" s="15" t="s">
        <v>23</v>
      </c>
      <c r="BJ2096" s="86"/>
      <c r="BK2096" s="86"/>
      <c r="BL2096" s="24"/>
      <c r="BM2096" s="24"/>
      <c r="BN2096" s="24"/>
      <c r="BO2096" s="24"/>
      <c r="BP2096" s="24"/>
      <c r="BQ2096" s="126"/>
    </row>
    <row r="2097" spans="1:69" ht="16.8" customHeight="1" x14ac:dyDescent="0.35">
      <c r="A2097" s="15"/>
      <c r="B2097" s="15"/>
      <c r="C2097" s="15" t="s">
        <v>64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0</v>
      </c>
      <c r="N2097" s="16">
        <f>G2097</f>
        <v>0</v>
      </c>
      <c r="O2097" s="16">
        <f t="shared" si="696"/>
        <v>-397.18864999999994</v>
      </c>
      <c r="P2097" s="18">
        <f t="shared" si="697"/>
        <v>485.24135000000001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68615.930000000022</v>
      </c>
      <c r="AA2097" s="15" t="s">
        <v>23</v>
      </c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 t="s">
        <v>23</v>
      </c>
      <c r="AR2097" s="14"/>
      <c r="AS2097" s="18"/>
      <c r="AT2097" s="16">
        <v>0</v>
      </c>
      <c r="AU2097" s="18">
        <f t="shared" si="693"/>
        <v>0</v>
      </c>
      <c r="AV2097" s="15" t="s">
        <v>23</v>
      </c>
      <c r="AX2097" s="14"/>
      <c r="AY2097" s="18"/>
      <c r="AZ2097" s="16">
        <v>0</v>
      </c>
      <c r="BA2097" s="18">
        <f t="shared" si="694"/>
        <v>0</v>
      </c>
      <c r="BB2097" s="15" t="s">
        <v>23</v>
      </c>
      <c r="BD2097" s="14"/>
      <c r="BE2097" s="18"/>
      <c r="BF2097" s="16">
        <v>0</v>
      </c>
      <c r="BG2097" s="18">
        <f t="shared" si="695"/>
        <v>0</v>
      </c>
      <c r="BH2097" s="15" t="s">
        <v>23</v>
      </c>
      <c r="BJ2097" s="86"/>
      <c r="BK2097" s="86"/>
      <c r="BL2097" s="24" t="s">
        <v>23</v>
      </c>
      <c r="BM2097" s="24"/>
      <c r="BN2097" s="24"/>
      <c r="BO2097" s="24"/>
      <c r="BP2097" s="24"/>
      <c r="BQ2097" s="126"/>
    </row>
    <row r="2098" spans="1:69" ht="16.8" customHeight="1" x14ac:dyDescent="0.35">
      <c r="A2098" s="15"/>
      <c r="B2098" s="15"/>
      <c r="C2098" s="15" t="s">
        <v>51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65</v>
      </c>
      <c r="L2098" s="16"/>
      <c r="M2098" s="16">
        <f>2.32*(L2076+L2077-M2077)/100</f>
        <v>0</v>
      </c>
      <c r="N2098" s="16">
        <f>H2132+H2131+G2130</f>
        <v>0</v>
      </c>
      <c r="O2098" s="16">
        <f t="shared" si="696"/>
        <v>1288.5298639999999</v>
      </c>
      <c r="P2098" s="18">
        <f t="shared" si="697"/>
        <v>2251.5198639999994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68615.930000000022</v>
      </c>
      <c r="AA2098" s="15" t="s">
        <v>23</v>
      </c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 t="s">
        <v>23</v>
      </c>
      <c r="AR2098" s="14"/>
      <c r="AS2098" s="18"/>
      <c r="AT2098" s="16">
        <v>0</v>
      </c>
      <c r="AU2098" s="18">
        <f t="shared" si="693"/>
        <v>0</v>
      </c>
      <c r="AV2098" s="15" t="s">
        <v>23</v>
      </c>
      <c r="AX2098" s="14"/>
      <c r="AY2098" s="18"/>
      <c r="AZ2098" s="16">
        <v>0</v>
      </c>
      <c r="BA2098" s="18">
        <f t="shared" si="694"/>
        <v>0</v>
      </c>
      <c r="BB2098" s="15" t="s">
        <v>23</v>
      </c>
      <c r="BD2098" s="14"/>
      <c r="BE2098" s="18"/>
      <c r="BF2098" s="16">
        <v>0</v>
      </c>
      <c r="BG2098" s="18">
        <f t="shared" si="695"/>
        <v>0</v>
      </c>
      <c r="BH2098" s="15" t="s">
        <v>23</v>
      </c>
      <c r="BJ2098" s="86"/>
      <c r="BK2098" s="86"/>
      <c r="BL2098" s="24"/>
      <c r="BM2098" s="24"/>
      <c r="BN2098" s="24"/>
      <c r="BO2098" s="24"/>
      <c r="BP2098" s="24"/>
      <c r="BQ2098" s="126"/>
    </row>
    <row r="2099" spans="1:69" ht="16.8" customHeight="1" x14ac:dyDescent="0.35">
      <c r="A2099" s="15"/>
      <c r="B2099" s="15"/>
      <c r="C2099" s="28" t="s">
        <v>66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 t="s">
        <v>23</v>
      </c>
      <c r="L2099" s="16"/>
      <c r="M2099" s="16"/>
      <c r="N2099" s="16" t="s">
        <v>67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68615.930000000022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 t="s">
        <v>23</v>
      </c>
      <c r="AR2099" s="14"/>
      <c r="AS2099" s="18"/>
      <c r="AT2099" s="16"/>
      <c r="AU2099" s="18">
        <f t="shared" si="693"/>
        <v>0</v>
      </c>
      <c r="AV2099" s="15" t="s">
        <v>23</v>
      </c>
      <c r="AX2099" s="14"/>
      <c r="AY2099" s="18"/>
      <c r="AZ2099" s="16"/>
      <c r="BA2099" s="18">
        <f t="shared" si="694"/>
        <v>0</v>
      </c>
      <c r="BB2099" s="15" t="s">
        <v>23</v>
      </c>
      <c r="BD2099" s="14"/>
      <c r="BE2099" s="18"/>
      <c r="BF2099" s="16"/>
      <c r="BG2099" s="18">
        <f t="shared" si="695"/>
        <v>0</v>
      </c>
      <c r="BH2099" s="15" t="s">
        <v>23</v>
      </c>
      <c r="BJ2099" s="86"/>
      <c r="BK2099" s="86"/>
      <c r="BL2099" s="24"/>
      <c r="BM2099" s="24"/>
      <c r="BN2099" s="24"/>
      <c r="BO2099" s="24"/>
      <c r="BP2099" s="24"/>
      <c r="BQ2099" s="126"/>
    </row>
    <row r="2100" spans="1:69" ht="16.8" customHeight="1" x14ac:dyDescent="0.35">
      <c r="A2100" s="15"/>
      <c r="B2100" s="66"/>
      <c r="C2100" s="15" t="s">
        <v>149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 t="s">
        <v>23</v>
      </c>
      <c r="L2100" s="16"/>
      <c r="M2100" s="16">
        <v>0</v>
      </c>
      <c r="N2100" s="16" t="s">
        <v>69</v>
      </c>
      <c r="O2100" s="31">
        <f>L2124</f>
        <v>0</v>
      </c>
      <c r="P2100" s="32">
        <f>SUM(P2079:P2098)</f>
        <v>97048.26999999999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68615.930000000022</v>
      </c>
      <c r="AA2100" s="15" t="s">
        <v>23</v>
      </c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 t="s">
        <v>23</v>
      </c>
      <c r="AR2100" s="14"/>
      <c r="AS2100" s="18"/>
      <c r="AT2100" s="16">
        <v>0</v>
      </c>
      <c r="AU2100" s="18">
        <f t="shared" si="693"/>
        <v>0</v>
      </c>
      <c r="AV2100" s="15" t="s">
        <v>23</v>
      </c>
      <c r="AX2100" s="14"/>
      <c r="AY2100" s="18"/>
      <c r="AZ2100" s="16">
        <v>0</v>
      </c>
      <c r="BA2100" s="18">
        <f t="shared" si="694"/>
        <v>0</v>
      </c>
      <c r="BB2100" s="15" t="s">
        <v>23</v>
      </c>
      <c r="BD2100" s="14"/>
      <c r="BE2100" s="18"/>
      <c r="BF2100" s="16">
        <v>0</v>
      </c>
      <c r="BG2100" s="18">
        <f t="shared" si="695"/>
        <v>0</v>
      </c>
      <c r="BH2100" s="15" t="s">
        <v>23</v>
      </c>
      <c r="BJ2100" s="86"/>
      <c r="BK2100" s="86"/>
      <c r="BL2100" s="24"/>
      <c r="BM2100" s="24"/>
      <c r="BN2100" s="24"/>
      <c r="BO2100" s="24"/>
      <c r="BP2100" s="24"/>
      <c r="BQ2100" s="126"/>
    </row>
    <row r="2101" spans="1:69" ht="16.8" customHeight="1" x14ac:dyDescent="0.35">
      <c r="A2101" s="15"/>
      <c r="B2101" s="15"/>
      <c r="C2101" s="15" t="s">
        <v>151</v>
      </c>
      <c r="D2101" s="16"/>
      <c r="E2101" s="16">
        <v>0</v>
      </c>
      <c r="F2101" s="16"/>
      <c r="G2101" s="16">
        <v>0</v>
      </c>
      <c r="H2101" s="16"/>
      <c r="I2101" s="4"/>
      <c r="J2101" s="14" t="s">
        <v>23</v>
      </c>
      <c r="K2101" s="17" t="s">
        <v>23</v>
      </c>
      <c r="L2101" s="16"/>
      <c r="M2101" s="16">
        <v>0</v>
      </c>
      <c r="N2101" s="16" t="s">
        <v>71</v>
      </c>
      <c r="O2101" s="16">
        <f>SUM(L2112:L2123)+L2126</f>
        <v>14504.64</v>
      </c>
      <c r="P2101" s="33">
        <f>SUM(O2079:O2098)</f>
        <v>89881.140000000014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68615.930000000022</v>
      </c>
      <c r="AA2101" s="15" t="s">
        <v>23</v>
      </c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 t="s">
        <v>23</v>
      </c>
      <c r="AR2101" s="14"/>
      <c r="AS2101" s="18"/>
      <c r="AT2101" s="16">
        <v>0</v>
      </c>
      <c r="AU2101" s="18">
        <f t="shared" si="693"/>
        <v>0</v>
      </c>
      <c r="AV2101" s="15" t="s">
        <v>23</v>
      </c>
      <c r="AX2101" s="14"/>
      <c r="AY2101" s="18"/>
      <c r="AZ2101" s="16">
        <v>0</v>
      </c>
      <c r="BA2101" s="18">
        <f t="shared" si="694"/>
        <v>0</v>
      </c>
      <c r="BB2101" s="15" t="s">
        <v>23</v>
      </c>
      <c r="BD2101" s="14"/>
      <c r="BE2101" s="18"/>
      <c r="BF2101" s="16">
        <v>0</v>
      </c>
      <c r="BG2101" s="18">
        <f t="shared" si="695"/>
        <v>0</v>
      </c>
      <c r="BH2101" s="15" t="s">
        <v>23</v>
      </c>
      <c r="BJ2101" s="86"/>
      <c r="BK2101" s="86"/>
      <c r="BL2101" s="24"/>
      <c r="BM2101" s="24"/>
      <c r="BN2101" s="24"/>
      <c r="BO2101" s="24"/>
      <c r="BP2101" s="24"/>
      <c r="BQ2101" s="126"/>
    </row>
    <row r="2102" spans="1:69" ht="16.8" customHeight="1" x14ac:dyDescent="0.35">
      <c r="A2102" s="15"/>
      <c r="B2102" s="15"/>
      <c r="C2102" s="15" t="s">
        <v>153</v>
      </c>
      <c r="D2102" s="16" t="s">
        <v>23</v>
      </c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73</v>
      </c>
      <c r="O2102" s="34">
        <f>O2041+O2042-F2117-F2116</f>
        <v>6724.3999999999978</v>
      </c>
      <c r="P2102" s="35">
        <f>O2041+O2042+O2103-F2117-F2116-O2100-O2101</f>
        <v>-7780.2400000000016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68615.930000000022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6"/>
    </row>
    <row r="2103" spans="1:69" ht="16.8" customHeight="1" x14ac:dyDescent="0.35">
      <c r="A2103" s="15"/>
      <c r="B2103" s="15"/>
      <c r="C2103" s="15" t="s">
        <v>154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75</v>
      </c>
      <c r="L2103" s="3">
        <f>SUM(L2076:L2102)</f>
        <v>0</v>
      </c>
      <c r="M2103" s="3">
        <f>SUM(M2076:M2102)</f>
        <v>0</v>
      </c>
      <c r="N2103" s="16" t="s">
        <v>76</v>
      </c>
      <c r="O2103" s="16">
        <f>N2076-L2077</f>
        <v>0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68615.930000000022</v>
      </c>
      <c r="AA2103" s="15" t="s">
        <v>23</v>
      </c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 t="s">
        <v>23</v>
      </c>
      <c r="AR2103" s="14"/>
      <c r="AS2103" s="18"/>
      <c r="AT2103" s="16">
        <v>0</v>
      </c>
      <c r="AU2103" s="18">
        <f t="shared" si="693"/>
        <v>0</v>
      </c>
      <c r="AV2103" s="15" t="s">
        <v>23</v>
      </c>
      <c r="AX2103" s="14"/>
      <c r="AY2103" s="18"/>
      <c r="AZ2103" s="16">
        <v>0</v>
      </c>
      <c r="BA2103" s="18">
        <f t="shared" si="694"/>
        <v>0</v>
      </c>
      <c r="BB2103" s="15" t="s">
        <v>23</v>
      </c>
      <c r="BD2103" s="14"/>
      <c r="BE2103" s="18"/>
      <c r="BF2103" s="16">
        <v>0</v>
      </c>
      <c r="BG2103" s="18">
        <f t="shared" si="695"/>
        <v>0</v>
      </c>
      <c r="BH2103" s="15" t="s">
        <v>23</v>
      </c>
      <c r="BJ2103" s="86"/>
      <c r="BK2103" s="86"/>
      <c r="BL2103" s="24"/>
      <c r="BM2103" s="24"/>
      <c r="BN2103" s="24"/>
      <c r="BO2103" s="24"/>
      <c r="BP2103" s="24"/>
      <c r="BQ2103" s="126"/>
    </row>
    <row r="2104" spans="1:69" ht="16.8" customHeight="1" x14ac:dyDescent="0.35">
      <c r="A2104" s="15"/>
      <c r="B2104" s="15"/>
      <c r="C2104" s="15" t="s">
        <v>77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33</v>
      </c>
      <c r="L2104" s="3">
        <f>L2044</f>
        <v>1036473.1499999999</v>
      </c>
      <c r="M2104" s="3">
        <f>M2044</f>
        <v>969814.18000000017</v>
      </c>
      <c r="N2104" s="16" t="s">
        <v>78</v>
      </c>
      <c r="O2104" s="36">
        <f>(O2100+O2101)-(O2039+O2040)</f>
        <v>0</v>
      </c>
      <c r="P2104" s="37">
        <f>O2103-O2104</f>
        <v>0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68615.930000000022</v>
      </c>
      <c r="AA2104" s="15" t="s">
        <v>23</v>
      </c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 t="s">
        <v>23</v>
      </c>
      <c r="AR2104" s="14"/>
      <c r="AS2104" s="18"/>
      <c r="AT2104" s="16">
        <v>0</v>
      </c>
      <c r="AU2104" s="18">
        <f t="shared" si="693"/>
        <v>0</v>
      </c>
      <c r="AV2104" s="15" t="s">
        <v>23</v>
      </c>
      <c r="AX2104" s="14"/>
      <c r="AY2104" s="18"/>
      <c r="AZ2104" s="16">
        <v>0</v>
      </c>
      <c r="BA2104" s="18">
        <f t="shared" si="694"/>
        <v>0</v>
      </c>
      <c r="BB2104" s="15" t="s">
        <v>23</v>
      </c>
      <c r="BD2104" s="14"/>
      <c r="BE2104" s="18"/>
      <c r="BF2104" s="16">
        <v>0</v>
      </c>
      <c r="BG2104" s="18">
        <f t="shared" si="695"/>
        <v>0</v>
      </c>
      <c r="BH2104" s="15" t="s">
        <v>23</v>
      </c>
      <c r="BJ2104" s="86"/>
      <c r="BK2104" s="86"/>
      <c r="BL2104" s="24"/>
      <c r="BM2104" s="24"/>
      <c r="BN2104" s="24"/>
      <c r="BO2104" s="24"/>
      <c r="BP2104" s="24"/>
      <c r="BQ2104" s="126"/>
    </row>
    <row r="2105" spans="1:69" ht="16.8" customHeight="1" thickBot="1" x14ac:dyDescent="0.4">
      <c r="A2105" s="15"/>
      <c r="B2105" s="15"/>
      <c r="C2105" s="15" t="s">
        <v>79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80</v>
      </c>
      <c r="L2105" s="3">
        <f>L2103+L2104</f>
        <v>1036473.1499999999</v>
      </c>
      <c r="M2105" s="3">
        <f>M2103+M2104</f>
        <v>969814.18000000017</v>
      </c>
      <c r="N2105" s="16" t="s">
        <v>81</v>
      </c>
      <c r="O2105" s="38">
        <f>O2102+O2103-O2104</f>
        <v>6724.3999999999978</v>
      </c>
      <c r="P2105" s="39">
        <f>O2105-O2102</f>
        <v>0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68615.930000000022</v>
      </c>
      <c r="AA2105" s="15"/>
      <c r="AB2105" s="24"/>
      <c r="AC2105" s="15" t="s">
        <v>23</v>
      </c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6"/>
    </row>
    <row r="2106" spans="1:69" ht="16.8" customHeight="1" thickTop="1" thickBot="1" x14ac:dyDescent="0.4">
      <c r="A2106" s="15"/>
      <c r="B2106" s="15"/>
      <c r="C2106" s="15" t="s">
        <v>82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66658.969999999739</v>
      </c>
      <c r="M2106" s="40"/>
      <c r="N2106" s="29" t="s">
        <v>83</v>
      </c>
      <c r="O2106" s="41">
        <f>O2099+O2100+O2101+O2107</f>
        <v>89881.140000000014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68615.930000000022</v>
      </c>
      <c r="AA2106" s="15" t="s">
        <v>23</v>
      </c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 t="s">
        <v>23</v>
      </c>
      <c r="AR2106" s="14"/>
      <c r="AS2106" s="18"/>
      <c r="AT2106" s="16">
        <v>0</v>
      </c>
      <c r="AU2106" s="18">
        <f t="shared" si="693"/>
        <v>0</v>
      </c>
      <c r="AV2106" s="15" t="s">
        <v>23</v>
      </c>
      <c r="AX2106" s="14"/>
      <c r="AY2106" s="18"/>
      <c r="AZ2106" s="16">
        <v>0</v>
      </c>
      <c r="BA2106" s="18">
        <f t="shared" si="694"/>
        <v>0</v>
      </c>
      <c r="BB2106" s="15" t="s">
        <v>23</v>
      </c>
      <c r="BD2106" s="14"/>
      <c r="BE2106" s="18"/>
      <c r="BF2106" s="16">
        <v>0</v>
      </c>
      <c r="BG2106" s="18">
        <f t="shared" si="695"/>
        <v>0</v>
      </c>
      <c r="BH2106" s="15" t="s">
        <v>23</v>
      </c>
      <c r="BJ2106" s="86"/>
      <c r="BK2106" s="86"/>
      <c r="BL2106" s="24"/>
      <c r="BM2106" s="24"/>
      <c r="BN2106" s="24"/>
      <c r="BO2106" s="24"/>
      <c r="BP2106" s="24"/>
      <c r="BQ2106" s="126"/>
    </row>
    <row r="2107" spans="1:69" ht="16.8" customHeight="1" thickTop="1" thickBot="1" x14ac:dyDescent="0.4">
      <c r="A2107" s="15"/>
      <c r="B2107" s="15"/>
      <c r="C2107" s="15" t="s">
        <v>84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85</v>
      </c>
      <c r="O2107" s="43">
        <f>P2101-O2100-O2101-O2099</f>
        <v>-7743.7399999999761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68615.930000000022</v>
      </c>
      <c r="AA2107" s="15" t="s">
        <v>23</v>
      </c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 t="s">
        <v>23</v>
      </c>
      <c r="AR2107" s="14"/>
      <c r="AS2107" s="18"/>
      <c r="AT2107" s="16">
        <v>0</v>
      </c>
      <c r="AU2107" s="18">
        <f t="shared" si="693"/>
        <v>0</v>
      </c>
      <c r="AV2107" s="15" t="s">
        <v>23</v>
      </c>
      <c r="AX2107" s="14"/>
      <c r="AY2107" s="18"/>
      <c r="AZ2107" s="16">
        <v>0</v>
      </c>
      <c r="BA2107" s="18">
        <f t="shared" si="694"/>
        <v>0</v>
      </c>
      <c r="BB2107" s="15" t="s">
        <v>23</v>
      </c>
      <c r="BD2107" s="14"/>
      <c r="BE2107" s="18"/>
      <c r="BF2107" s="16">
        <v>0</v>
      </c>
      <c r="BG2107" s="18">
        <f t="shared" si="695"/>
        <v>0</v>
      </c>
      <c r="BH2107" s="15" t="s">
        <v>23</v>
      </c>
      <c r="BJ2107" s="86"/>
      <c r="BK2107" s="86"/>
      <c r="BL2107" s="24"/>
      <c r="BM2107" s="24"/>
      <c r="BN2107" s="24"/>
      <c r="BO2107" s="24"/>
      <c r="BP2107" s="24"/>
      <c r="BQ2107" s="126"/>
    </row>
    <row r="2108" spans="1:69" ht="16.8" customHeight="1" thickTop="1" x14ac:dyDescent="0.35">
      <c r="A2108" s="15"/>
      <c r="B2108" s="15"/>
      <c r="C2108" s="15" t="s">
        <v>86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87</v>
      </c>
      <c r="L2108" s="3">
        <f>N2047</f>
        <v>2554.9</v>
      </c>
      <c r="M2108" s="3">
        <v>0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68615.930000000022</v>
      </c>
      <c r="AA2108" s="15" t="s">
        <v>23</v>
      </c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 t="s">
        <v>23</v>
      </c>
      <c r="AR2108" s="14"/>
      <c r="AS2108" s="18"/>
      <c r="AT2108" s="16">
        <v>0</v>
      </c>
      <c r="AU2108" s="18">
        <f t="shared" si="693"/>
        <v>0</v>
      </c>
      <c r="AV2108" s="15" t="s">
        <v>23</v>
      </c>
      <c r="AX2108" s="14"/>
      <c r="AY2108" s="18"/>
      <c r="AZ2108" s="16">
        <v>0</v>
      </c>
      <c r="BA2108" s="18">
        <f t="shared" si="694"/>
        <v>0</v>
      </c>
      <c r="BB2108" s="15" t="s">
        <v>23</v>
      </c>
      <c r="BD2108" s="14"/>
      <c r="BE2108" s="18"/>
      <c r="BF2108" s="16">
        <v>0</v>
      </c>
      <c r="BG2108" s="18">
        <f t="shared" si="695"/>
        <v>0</v>
      </c>
      <c r="BH2108" s="15" t="s">
        <v>23</v>
      </c>
      <c r="BJ2108" s="86"/>
      <c r="BK2108" s="86"/>
      <c r="BL2108" s="24"/>
      <c r="BM2108" s="24"/>
      <c r="BN2108" s="24"/>
      <c r="BO2108" s="24"/>
      <c r="BP2108" s="24"/>
      <c r="BQ2108" s="126"/>
    </row>
    <row r="2109" spans="1:69" ht="16.8" customHeight="1" x14ac:dyDescent="0.35">
      <c r="A2109" s="15"/>
      <c r="B2109" s="15"/>
      <c r="C2109" s="15" t="s">
        <v>88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89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05">(X2109-Y2109)+Z2108</f>
        <v>68615.930000000022</v>
      </c>
      <c r="AA2109" s="15" t="s">
        <v>23</v>
      </c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 t="s">
        <v>23</v>
      </c>
      <c r="AR2109" s="14"/>
      <c r="AS2109" s="18"/>
      <c r="AT2109" s="16">
        <v>0</v>
      </c>
      <c r="AU2109" s="18">
        <f t="shared" ref="AU2109:AU2140" si="707">(AS2109-AT2109)+AU2108</f>
        <v>0</v>
      </c>
      <c r="AV2109" s="15" t="s">
        <v>23</v>
      </c>
      <c r="AX2109" s="14"/>
      <c r="AY2109" s="18"/>
      <c r="AZ2109" s="16">
        <v>0</v>
      </c>
      <c r="BA2109" s="18">
        <f t="shared" ref="BA2109:BA2140" si="708">(AY2109-AZ2109)+BA2108</f>
        <v>0</v>
      </c>
      <c r="BB2109" s="15" t="s">
        <v>23</v>
      </c>
      <c r="BD2109" s="14"/>
      <c r="BE2109" s="18"/>
      <c r="BF2109" s="16">
        <v>0</v>
      </c>
      <c r="BG2109" s="18">
        <f t="shared" ref="BG2109:BG2140" si="709">(BE2109-BF2109)+BG2108</f>
        <v>0</v>
      </c>
      <c r="BH2109" s="15" t="s">
        <v>23</v>
      </c>
      <c r="BJ2109" s="86"/>
      <c r="BK2109" s="86"/>
      <c r="BL2109" s="24"/>
      <c r="BM2109" s="24"/>
      <c r="BN2109" s="24"/>
      <c r="BO2109" s="24"/>
      <c r="BP2109" s="24"/>
      <c r="BQ2109" s="126"/>
    </row>
    <row r="2110" spans="1:69" ht="16.8" customHeight="1" x14ac:dyDescent="0.35">
      <c r="A2110" s="15"/>
      <c r="B2110" s="15"/>
      <c r="C2110" s="15" t="s">
        <v>90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91</v>
      </c>
      <c r="L2110" s="3">
        <f>T2133+Z2133+AO2133+AU2133</f>
        <v>151736.17000000001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 t="s">
        <v>23</v>
      </c>
      <c r="W2110" s="14"/>
      <c r="X2110" s="18"/>
      <c r="Y2110" s="16">
        <v>0</v>
      </c>
      <c r="Z2110" s="18">
        <f t="shared" si="705"/>
        <v>68615.930000000022</v>
      </c>
      <c r="AA2110" s="15" t="s">
        <v>23</v>
      </c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 t="s">
        <v>23</v>
      </c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 t="s">
        <v>23</v>
      </c>
      <c r="AR2110" s="14"/>
      <c r="AS2110" s="18"/>
      <c r="AT2110" s="16">
        <v>0</v>
      </c>
      <c r="AU2110" s="18">
        <f t="shared" si="707"/>
        <v>0</v>
      </c>
      <c r="AV2110" s="15" t="s">
        <v>23</v>
      </c>
      <c r="AX2110" s="14"/>
      <c r="AY2110" s="18"/>
      <c r="AZ2110" s="16">
        <v>0</v>
      </c>
      <c r="BA2110" s="18">
        <f t="shared" si="708"/>
        <v>0</v>
      </c>
      <c r="BB2110" s="15" t="s">
        <v>23</v>
      </c>
      <c r="BD2110" s="14"/>
      <c r="BE2110" s="18"/>
      <c r="BF2110" s="16">
        <v>0</v>
      </c>
      <c r="BG2110" s="18">
        <f t="shared" si="709"/>
        <v>0</v>
      </c>
      <c r="BH2110" s="15" t="s">
        <v>23</v>
      </c>
      <c r="BJ2110" s="86"/>
      <c r="BK2110" s="86"/>
      <c r="BL2110" s="24"/>
      <c r="BM2110" s="24"/>
      <c r="BN2110" s="24"/>
      <c r="BO2110" s="24"/>
      <c r="BP2110" s="24"/>
      <c r="BQ2110" s="126"/>
    </row>
    <row r="2111" spans="1:69" ht="16.8" customHeight="1" x14ac:dyDescent="0.35">
      <c r="A2111" s="15"/>
      <c r="B2111" s="15"/>
      <c r="C2111" s="15" t="s">
        <v>92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93</v>
      </c>
      <c r="L2111" s="3"/>
      <c r="M2111" s="46" t="s">
        <v>94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68615.930000000022</v>
      </c>
      <c r="AA2111" s="15" t="s">
        <v>23</v>
      </c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 t="s">
        <v>23</v>
      </c>
      <c r="AR2111" s="14"/>
      <c r="AS2111" s="18"/>
      <c r="AT2111" s="16">
        <v>0</v>
      </c>
      <c r="AU2111" s="18">
        <f t="shared" si="707"/>
        <v>0</v>
      </c>
      <c r="AV2111" s="15" t="s">
        <v>23</v>
      </c>
      <c r="AX2111" s="14"/>
      <c r="AY2111" s="18"/>
      <c r="AZ2111" s="16">
        <v>0</v>
      </c>
      <c r="BA2111" s="18">
        <f t="shared" si="708"/>
        <v>0</v>
      </c>
      <c r="BB2111" s="15" t="s">
        <v>23</v>
      </c>
      <c r="BD2111" s="14"/>
      <c r="BE2111" s="18"/>
      <c r="BF2111" s="16">
        <v>0</v>
      </c>
      <c r="BG2111" s="18">
        <f t="shared" si="709"/>
        <v>0</v>
      </c>
      <c r="BH2111" s="15" t="s">
        <v>23</v>
      </c>
      <c r="BJ2111" s="86"/>
      <c r="BK2111" s="86"/>
      <c r="BL2111" s="24"/>
      <c r="BM2111" s="24"/>
      <c r="BN2111" s="24"/>
      <c r="BO2111" s="24"/>
      <c r="BP2111" s="24"/>
      <c r="BQ2111" s="126"/>
    </row>
    <row r="2112" spans="1:69" ht="16.8" customHeight="1" x14ac:dyDescent="0.35">
      <c r="A2112" s="15"/>
      <c r="B2112" s="15"/>
      <c r="C2112" s="15" t="s">
        <v>95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9">
        <f t="shared" si="710"/>
        <v>114.5</v>
      </c>
      <c r="M2112" s="16" t="s">
        <v>27</v>
      </c>
      <c r="N2112" s="16" t="s">
        <v>28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68615.930000000022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6"/>
    </row>
    <row r="2113" spans="1:69" ht="16.8" customHeight="1" x14ac:dyDescent="0.35">
      <c r="A2113" s="15"/>
      <c r="B2113" s="15"/>
      <c r="C2113" s="15" t="s">
        <v>97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9">
        <f t="shared" si="710"/>
        <v>294.5</v>
      </c>
      <c r="M2113" s="16" t="str">
        <f t="shared" ref="M2113:N2125" si="711">M2052</f>
        <v>RHO 9/2</v>
      </c>
      <c r="N2113" s="16">
        <f t="shared" si="711"/>
        <v>320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68615.930000000022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6"/>
    </row>
    <row r="2114" spans="1:69" ht="16.8" customHeight="1" x14ac:dyDescent="0.35">
      <c r="A2114" s="15"/>
      <c r="B2114" s="15"/>
      <c r="C2114" s="15" t="s">
        <v>100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9">
        <f t="shared" si="710"/>
        <v>236.02</v>
      </c>
      <c r="M2114" s="16" t="str">
        <f t="shared" si="711"/>
        <v>GALLARATE 9/2</v>
      </c>
      <c r="N2114" s="16">
        <f t="shared" si="711"/>
        <v>1105</v>
      </c>
      <c r="O2114" s="16"/>
      <c r="P2114" s="18" t="s">
        <v>23</v>
      </c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68615.930000000022</v>
      </c>
      <c r="AA2114" s="15" t="s">
        <v>23</v>
      </c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 t="s">
        <v>23</v>
      </c>
      <c r="AR2114" s="14"/>
      <c r="AS2114" s="18"/>
      <c r="AT2114" s="16">
        <v>0</v>
      </c>
      <c r="AU2114" s="18">
        <f t="shared" si="707"/>
        <v>0</v>
      </c>
      <c r="AV2114" s="15" t="s">
        <v>23</v>
      </c>
      <c r="AX2114" s="14"/>
      <c r="AY2114" s="18"/>
      <c r="AZ2114" s="16">
        <v>0</v>
      </c>
      <c r="BA2114" s="18">
        <f t="shared" si="708"/>
        <v>0</v>
      </c>
      <c r="BB2114" s="15" t="s">
        <v>23</v>
      </c>
      <c r="BD2114" s="14"/>
      <c r="BE2114" s="18"/>
      <c r="BF2114" s="16">
        <v>0</v>
      </c>
      <c r="BG2114" s="18">
        <f t="shared" si="709"/>
        <v>0</v>
      </c>
      <c r="BH2114" s="15" t="s">
        <v>23</v>
      </c>
      <c r="BJ2114" s="86"/>
      <c r="BK2114" s="86"/>
      <c r="BL2114" s="24"/>
      <c r="BM2114" s="24"/>
      <c r="BN2114" s="24"/>
      <c r="BO2114" s="24"/>
      <c r="BP2114" s="24"/>
      <c r="BQ2114" s="126"/>
    </row>
    <row r="2115" spans="1:69" ht="16.8" customHeight="1" x14ac:dyDescent="0.35">
      <c r="A2115" s="15"/>
      <c r="B2115" s="15"/>
      <c r="C2115" s="64" t="s">
        <v>157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9">
        <f t="shared" si="710"/>
        <v>307.5</v>
      </c>
      <c r="M2115" s="16" t="str">
        <f t="shared" si="711"/>
        <v/>
      </c>
      <c r="N2115" s="16">
        <f t="shared" si="711"/>
        <v>0</v>
      </c>
      <c r="O2115" s="16" t="s">
        <v>23</v>
      </c>
      <c r="P2115" s="18" t="s">
        <v>23</v>
      </c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68615.930000000022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6"/>
    </row>
    <row r="2116" spans="1:69" ht="16.8" customHeight="1" x14ac:dyDescent="0.35">
      <c r="A2116" s="15"/>
      <c r="B2116" s="15"/>
      <c r="C2116" s="15" t="s">
        <v>104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9">
        <f t="shared" si="710"/>
        <v>100</v>
      </c>
      <c r="M2116" s="16" t="str">
        <f t="shared" si="711"/>
        <v>POL. A3T SRL 9/2</v>
      </c>
      <c r="N2116" s="16">
        <f t="shared" si="711"/>
        <v>387.96</v>
      </c>
      <c r="O2116" s="16" t="s">
        <v>23</v>
      </c>
      <c r="P2116" s="18" t="s">
        <v>23</v>
      </c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195</v>
      </c>
      <c r="X2116" s="18">
        <v>0</v>
      </c>
      <c r="Y2116" s="16"/>
      <c r="Z2116" s="18">
        <f t="shared" si="705"/>
        <v>68615.930000000022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6"/>
    </row>
    <row r="2117" spans="1:69" ht="16.8" customHeight="1" x14ac:dyDescent="0.35">
      <c r="A2117" s="15"/>
      <c r="B2117" s="15"/>
      <c r="C2117" s="47" t="s">
        <v>158</v>
      </c>
      <c r="D2117" s="16"/>
      <c r="E2117" s="16"/>
      <c r="F2117" s="1">
        <v>0</v>
      </c>
      <c r="G2117" s="16">
        <v>0</v>
      </c>
      <c r="H2117" s="16"/>
      <c r="I2117" s="4" t="s">
        <v>23</v>
      </c>
      <c r="J2117" s="14"/>
      <c r="K2117" s="50" t="str">
        <f t="shared" si="710"/>
        <v>VERS. SOMMA 9/2</v>
      </c>
      <c r="L2117" s="109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 t="s">
        <v>23</v>
      </c>
      <c r="P2117" s="18" t="s">
        <v>23</v>
      </c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68615.930000000022</v>
      </c>
      <c r="AA2117" s="15" t="s">
        <v>23</v>
      </c>
      <c r="AB2117" s="24"/>
      <c r="AC2117" s="64" t="s">
        <v>159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 t="s">
        <v>23</v>
      </c>
      <c r="AR2117" s="14"/>
      <c r="AS2117" s="18"/>
      <c r="AT2117" s="16">
        <v>0</v>
      </c>
      <c r="AU2117" s="18">
        <f t="shared" si="707"/>
        <v>0</v>
      </c>
      <c r="AV2117" s="15" t="s">
        <v>23</v>
      </c>
      <c r="AX2117" s="14"/>
      <c r="AY2117" s="18"/>
      <c r="AZ2117" s="16">
        <v>0</v>
      </c>
      <c r="BA2117" s="18">
        <f t="shared" si="708"/>
        <v>0</v>
      </c>
      <c r="BB2117" s="15" t="s">
        <v>23</v>
      </c>
      <c r="BD2117" s="14"/>
      <c r="BE2117" s="18"/>
      <c r="BF2117" s="16">
        <v>0</v>
      </c>
      <c r="BG2117" s="18">
        <f t="shared" si="709"/>
        <v>0</v>
      </c>
      <c r="BH2117" s="15" t="s">
        <v>23</v>
      </c>
      <c r="BJ2117" s="86"/>
      <c r="BK2117" s="86"/>
      <c r="BL2117" s="24"/>
      <c r="BM2117" s="24"/>
      <c r="BN2117" s="24"/>
      <c r="BO2117" s="24"/>
      <c r="BP2117" s="24"/>
      <c r="BQ2117" s="126"/>
    </row>
    <row r="2118" spans="1:69" ht="16.8" customHeight="1" x14ac:dyDescent="0.35">
      <c r="A2118" s="15"/>
      <c r="B2118" s="15"/>
      <c r="C2118" s="15" t="s">
        <v>108</v>
      </c>
      <c r="D2118" s="16"/>
      <c r="E2118" s="16"/>
      <c r="F2118" s="16"/>
      <c r="G2118" s="16">
        <v>0</v>
      </c>
      <c r="H2118" s="16"/>
      <c r="I2118" s="4" t="s">
        <v>23</v>
      </c>
      <c r="J2118" s="14"/>
      <c r="K2118" s="50" t="str">
        <f t="shared" si="710"/>
        <v>GALLARATE 2/2</v>
      </c>
      <c r="L2118" s="109">
        <f t="shared" si="710"/>
        <v>700</v>
      </c>
      <c r="M2118" s="16" t="str">
        <f t="shared" si="711"/>
        <v>GALLARATE 12/2</v>
      </c>
      <c r="N2118" s="16">
        <f t="shared" si="711"/>
        <v>3393.5</v>
      </c>
      <c r="O2118" s="16" t="s">
        <v>23</v>
      </c>
      <c r="P2118" s="18" t="s">
        <v>23</v>
      </c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110</v>
      </c>
      <c r="W2118" s="14"/>
      <c r="X2118" s="18"/>
      <c r="Y2118" s="16">
        <v>0</v>
      </c>
      <c r="Z2118" s="18">
        <f t="shared" si="705"/>
        <v>68615.930000000022</v>
      </c>
      <c r="AA2118" s="15" t="s">
        <v>23</v>
      </c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 t="s">
        <v>23</v>
      </c>
      <c r="AR2118" s="14"/>
      <c r="AS2118" s="18">
        <v>0</v>
      </c>
      <c r="AT2118" s="16">
        <v>0</v>
      </c>
      <c r="AU2118" s="18">
        <f t="shared" si="707"/>
        <v>0</v>
      </c>
      <c r="AV2118" s="15" t="s">
        <v>23</v>
      </c>
      <c r="AX2118" s="14"/>
      <c r="AY2118" s="18">
        <v>0</v>
      </c>
      <c r="AZ2118" s="16">
        <v>0</v>
      </c>
      <c r="BA2118" s="18">
        <f t="shared" si="708"/>
        <v>0</v>
      </c>
      <c r="BB2118" s="15" t="s">
        <v>23</v>
      </c>
      <c r="BD2118" s="14"/>
      <c r="BE2118" s="18">
        <v>0</v>
      </c>
      <c r="BF2118" s="16">
        <v>0</v>
      </c>
      <c r="BG2118" s="18">
        <f t="shared" si="709"/>
        <v>0</v>
      </c>
      <c r="BH2118" s="15" t="s">
        <v>23</v>
      </c>
      <c r="BJ2118" s="86"/>
      <c r="BK2118" s="86"/>
      <c r="BL2118" s="24"/>
      <c r="BM2118" s="24"/>
      <c r="BN2118" s="24"/>
      <c r="BO2118" s="24"/>
      <c r="BP2118" s="24"/>
      <c r="BQ2118" s="126"/>
    </row>
    <row r="2119" spans="1:69" ht="16.8" customHeight="1" x14ac:dyDescent="0.35">
      <c r="A2119" s="15"/>
      <c r="B2119" s="15"/>
      <c r="C2119" s="15" t="s">
        <v>111</v>
      </c>
      <c r="D2119" s="16"/>
      <c r="E2119" s="16"/>
      <c r="F2119" s="16">
        <v>0</v>
      </c>
      <c r="G2119" s="16">
        <v>0</v>
      </c>
      <c r="H2119" s="16"/>
      <c r="I2119" s="4" t="s">
        <v>23</v>
      </c>
      <c r="J2119" s="14"/>
      <c r="K2119" s="50" t="str">
        <f t="shared" si="710"/>
        <v>BON. 6/2 VETRARIA MOREA</v>
      </c>
      <c r="L2119" s="109">
        <f t="shared" si="710"/>
        <v>9</v>
      </c>
      <c r="M2119" s="16" t="str">
        <f t="shared" si="711"/>
        <v>GALLARATE 12/2</v>
      </c>
      <c r="N2119" s="16">
        <f t="shared" si="711"/>
        <v>250</v>
      </c>
      <c r="O2119" s="16"/>
      <c r="P2119" s="18" t="s">
        <v>23</v>
      </c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68615.930000000022</v>
      </c>
      <c r="AA2119" s="15" t="s">
        <v>23</v>
      </c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 t="s">
        <v>23</v>
      </c>
      <c r="AR2119" s="14"/>
      <c r="AS2119" s="18">
        <v>0</v>
      </c>
      <c r="AT2119" s="16">
        <v>0</v>
      </c>
      <c r="AU2119" s="18">
        <f t="shared" si="707"/>
        <v>0</v>
      </c>
      <c r="AV2119" s="15" t="s">
        <v>23</v>
      </c>
      <c r="AX2119" s="14"/>
      <c r="AY2119" s="18">
        <v>0</v>
      </c>
      <c r="AZ2119" s="16">
        <v>0</v>
      </c>
      <c r="BA2119" s="18">
        <f t="shared" si="708"/>
        <v>0</v>
      </c>
      <c r="BB2119" s="15" t="s">
        <v>23</v>
      </c>
      <c r="BD2119" s="14"/>
      <c r="BE2119" s="18">
        <v>0</v>
      </c>
      <c r="BF2119" s="16">
        <v>0</v>
      </c>
      <c r="BG2119" s="18">
        <f t="shared" si="709"/>
        <v>0</v>
      </c>
      <c r="BH2119" s="15" t="s">
        <v>23</v>
      </c>
      <c r="BJ2119" s="86"/>
      <c r="BK2119" s="86"/>
      <c r="BL2119" s="24"/>
      <c r="BM2119" s="24"/>
      <c r="BN2119" s="24"/>
      <c r="BO2119" s="24"/>
      <c r="BP2119" s="24"/>
      <c r="BQ2119" s="126"/>
    </row>
    <row r="2120" spans="1:69" ht="16.8" customHeight="1" x14ac:dyDescent="0.35">
      <c r="A2120" s="15"/>
      <c r="B2120" s="15"/>
      <c r="C2120" s="15" t="s">
        <v>113</v>
      </c>
      <c r="D2120" s="16"/>
      <c r="E2120" s="16"/>
      <c r="F2120" s="16">
        <v>0</v>
      </c>
      <c r="G2120" s="16">
        <v>0</v>
      </c>
      <c r="H2120" s="16"/>
      <c r="I2120" s="4" t="s">
        <v>23</v>
      </c>
      <c r="J2120" s="14"/>
      <c r="K2120" s="50" t="str">
        <f t="shared" si="710"/>
        <v>DI VITO 8/2</v>
      </c>
      <c r="L2120" s="109">
        <f t="shared" si="710"/>
        <v>600</v>
      </c>
      <c r="M2120" s="16" t="str">
        <f t="shared" si="711"/>
        <v>LEGNANO 13/2</v>
      </c>
      <c r="N2120" s="16">
        <f t="shared" si="711"/>
        <v>6038.48</v>
      </c>
      <c r="O2120" s="16"/>
      <c r="P2120" s="18" t="s">
        <v>23</v>
      </c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68615.930000000022</v>
      </c>
      <c r="AA2120" s="15" t="s">
        <v>23</v>
      </c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 t="s">
        <v>23</v>
      </c>
      <c r="AR2120" s="14"/>
      <c r="AS2120" s="18">
        <v>0</v>
      </c>
      <c r="AT2120" s="16"/>
      <c r="AU2120" s="18">
        <f t="shared" si="707"/>
        <v>0</v>
      </c>
      <c r="AV2120" s="15" t="s">
        <v>23</v>
      </c>
      <c r="AX2120" s="14"/>
      <c r="AY2120" s="18">
        <v>0</v>
      </c>
      <c r="AZ2120" s="16"/>
      <c r="BA2120" s="18">
        <f t="shared" si="708"/>
        <v>0</v>
      </c>
      <c r="BB2120" s="15" t="s">
        <v>23</v>
      </c>
      <c r="BD2120" s="14"/>
      <c r="BE2120" s="18">
        <v>0</v>
      </c>
      <c r="BF2120" s="16"/>
      <c r="BG2120" s="18">
        <f t="shared" si="709"/>
        <v>0</v>
      </c>
      <c r="BH2120" s="15" t="s">
        <v>23</v>
      </c>
      <c r="BJ2120" s="86"/>
      <c r="BK2120" s="86"/>
      <c r="BL2120" s="24"/>
      <c r="BM2120" s="24"/>
      <c r="BN2120" s="24"/>
      <c r="BO2120" s="24"/>
      <c r="BP2120" s="24"/>
      <c r="BQ2120" s="126"/>
    </row>
    <row r="2121" spans="1:69" ht="16.8" customHeight="1" x14ac:dyDescent="0.35">
      <c r="A2121" s="15" t="s">
        <v>23</v>
      </c>
      <c r="B2121" s="15"/>
      <c r="C2121" s="15" t="s">
        <v>115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9">
        <f t="shared" si="710"/>
        <v>0.5</v>
      </c>
      <c r="M2121" s="16" t="str">
        <f t="shared" si="711"/>
        <v>RHO 13/2</v>
      </c>
      <c r="N2121" s="16">
        <f t="shared" si="711"/>
        <v>280</v>
      </c>
      <c r="O2121" s="16"/>
      <c r="P2121" s="18" t="s">
        <v>23</v>
      </c>
      <c r="Q2121" s="14"/>
      <c r="R2121" s="18">
        <v>0</v>
      </c>
      <c r="S2121" s="16">
        <v>0</v>
      </c>
      <c r="T2121" s="18">
        <f t="shared" si="704"/>
        <v>83120.239999999991</v>
      </c>
      <c r="U2121" s="15" t="s">
        <v>23</v>
      </c>
      <c r="W2121" s="14"/>
      <c r="X2121" s="18">
        <f>F2121</f>
        <v>0</v>
      </c>
      <c r="Y2121" s="16">
        <v>0</v>
      </c>
      <c r="Z2121" s="18">
        <f t="shared" si="705"/>
        <v>68615.930000000022</v>
      </c>
      <c r="AA2121" s="15" t="str">
        <f>C2121</f>
        <v>VERSAMENTO</v>
      </c>
      <c r="AB2121" s="24"/>
      <c r="AC2121" s="15" t="s">
        <v>23</v>
      </c>
      <c r="AD2121" s="25"/>
      <c r="AE2121" s="62" t="s">
        <v>23</v>
      </c>
      <c r="AF2121" s="63" t="s">
        <v>23</v>
      </c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 t="s">
        <v>23</v>
      </c>
      <c r="AR2121" s="14"/>
      <c r="AS2121" s="18">
        <v>0</v>
      </c>
      <c r="AT2121" s="16"/>
      <c r="AU2121" s="18">
        <f t="shared" si="707"/>
        <v>0</v>
      </c>
      <c r="AV2121" s="15" t="s">
        <v>23</v>
      </c>
      <c r="AX2121" s="14"/>
      <c r="AY2121" s="18">
        <v>0</v>
      </c>
      <c r="AZ2121" s="16"/>
      <c r="BA2121" s="18">
        <f t="shared" si="708"/>
        <v>0</v>
      </c>
      <c r="BB2121" s="15" t="s">
        <v>23</v>
      </c>
      <c r="BD2121" s="14"/>
      <c r="BE2121" s="18">
        <v>0</v>
      </c>
      <c r="BF2121" s="16"/>
      <c r="BG2121" s="18">
        <f t="shared" si="709"/>
        <v>0</v>
      </c>
      <c r="BH2121" s="15" t="s">
        <v>23</v>
      </c>
      <c r="BJ2121" s="86"/>
      <c r="BK2121" s="86"/>
      <c r="BL2121" s="24"/>
      <c r="BM2121" s="24"/>
      <c r="BN2121" s="24"/>
      <c r="BO2121" s="24"/>
      <c r="BP2121" s="24"/>
      <c r="BQ2121" s="126"/>
    </row>
    <row r="2122" spans="1:69" ht="16.8" customHeight="1" x14ac:dyDescent="0.35">
      <c r="A2122" s="15"/>
      <c r="B2122" s="15" t="s">
        <v>23</v>
      </c>
      <c r="C2122" s="15" t="s">
        <v>115</v>
      </c>
      <c r="D2122" s="16"/>
      <c r="E2122" s="16"/>
      <c r="F2122" s="16">
        <v>0</v>
      </c>
      <c r="G2122" s="16"/>
      <c r="H2122" s="16">
        <v>0</v>
      </c>
      <c r="I2122" s="4"/>
      <c r="J2122" s="14" t="s">
        <v>23</v>
      </c>
      <c r="K2122" s="50" t="str">
        <f t="shared" si="710"/>
        <v>GALLARATE 5/2</v>
      </c>
      <c r="L2122" s="109">
        <f t="shared" si="710"/>
        <v>364.5</v>
      </c>
      <c r="M2122" s="16" t="str">
        <f t="shared" si="711"/>
        <v>GALLARATE 13/2</v>
      </c>
      <c r="N2122" s="16">
        <f t="shared" si="711"/>
        <v>2</v>
      </c>
      <c r="O2122" s="16"/>
      <c r="P2122" s="18" t="s">
        <v>23</v>
      </c>
      <c r="Q2122" s="14"/>
      <c r="R2122" s="18">
        <v>0</v>
      </c>
      <c r="S2122" s="16">
        <v>0</v>
      </c>
      <c r="T2122" s="18">
        <f t="shared" si="704"/>
        <v>83120.239999999991</v>
      </c>
      <c r="U2122" s="15" t="s">
        <v>23</v>
      </c>
      <c r="W2122" s="14"/>
      <c r="X2122" s="18">
        <f>F2122</f>
        <v>0</v>
      </c>
      <c r="Y2122" s="16"/>
      <c r="Z2122" s="18">
        <f t="shared" si="705"/>
        <v>68615.930000000022</v>
      </c>
      <c r="AA2122" s="15" t="s">
        <v>23</v>
      </c>
      <c r="AB2122" s="24"/>
      <c r="AC2122" s="15" t="s">
        <v>23</v>
      </c>
      <c r="AD2122" s="25"/>
      <c r="AE2122" s="62" t="s">
        <v>23</v>
      </c>
      <c r="AF2122" s="63" t="s">
        <v>23</v>
      </c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 t="s">
        <v>23</v>
      </c>
      <c r="AR2122" s="14"/>
      <c r="AS2122" s="18">
        <v>0</v>
      </c>
      <c r="AT2122" s="16"/>
      <c r="AU2122" s="18">
        <f t="shared" si="707"/>
        <v>0</v>
      </c>
      <c r="AV2122" s="15" t="s">
        <v>23</v>
      </c>
      <c r="AX2122" s="14"/>
      <c r="AY2122" s="18">
        <v>0</v>
      </c>
      <c r="AZ2122" s="16"/>
      <c r="BA2122" s="18">
        <f t="shared" si="708"/>
        <v>0</v>
      </c>
      <c r="BB2122" s="15" t="s">
        <v>23</v>
      </c>
      <c r="BD2122" s="14"/>
      <c r="BE2122" s="18">
        <v>0</v>
      </c>
      <c r="BF2122" s="16"/>
      <c r="BG2122" s="18">
        <f t="shared" si="709"/>
        <v>0</v>
      </c>
      <c r="BH2122" s="15" t="s">
        <v>23</v>
      </c>
      <c r="BJ2122" s="86"/>
      <c r="BK2122" s="86"/>
      <c r="BL2122" s="24"/>
      <c r="BM2122" s="24"/>
      <c r="BN2122" s="24"/>
      <c r="BO2122" s="24"/>
      <c r="BP2122" s="24"/>
      <c r="BQ2122" s="126"/>
    </row>
    <row r="2123" spans="1:69" ht="16.8" customHeight="1" x14ac:dyDescent="0.35">
      <c r="A2123" s="15" t="s">
        <v>23</v>
      </c>
      <c r="B2123" s="15"/>
      <c r="C2123" s="15" t="s">
        <v>115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9">
        <f t="shared" si="710"/>
        <v>0.01</v>
      </c>
      <c r="M2123" s="16" t="str">
        <f t="shared" si="711"/>
        <v/>
      </c>
      <c r="N2123" s="16">
        <f t="shared" si="711"/>
        <v>0</v>
      </c>
      <c r="O2123" s="16"/>
      <c r="P2123" s="18" t="s">
        <v>23</v>
      </c>
      <c r="Q2123" s="14"/>
      <c r="R2123" s="18">
        <v>0</v>
      </c>
      <c r="S2123" s="16">
        <v>0</v>
      </c>
      <c r="T2123" s="18">
        <f t="shared" si="704"/>
        <v>83120.239999999991</v>
      </c>
      <c r="U2123" s="15" t="s">
        <v>23</v>
      </c>
      <c r="W2123" s="14"/>
      <c r="X2123" s="18">
        <f>F2123</f>
        <v>0</v>
      </c>
      <c r="Y2123" s="16"/>
      <c r="Z2123" s="18">
        <f t="shared" si="705"/>
        <v>68615.930000000022</v>
      </c>
      <c r="AA2123" s="15" t="s">
        <v>23</v>
      </c>
      <c r="AB2123" s="24"/>
      <c r="AC2123" s="15" t="s">
        <v>23</v>
      </c>
      <c r="AD2123" s="25"/>
      <c r="AE2123" s="62" t="s">
        <v>23</v>
      </c>
      <c r="AF2123" s="63" t="s">
        <v>23</v>
      </c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 t="s">
        <v>23</v>
      </c>
      <c r="AR2123" s="14"/>
      <c r="AS2123" s="18">
        <v>0</v>
      </c>
      <c r="AT2123" s="16"/>
      <c r="AU2123" s="18">
        <f t="shared" si="707"/>
        <v>0</v>
      </c>
      <c r="AV2123" s="15" t="s">
        <v>23</v>
      </c>
      <c r="AX2123" s="14"/>
      <c r="AY2123" s="18">
        <v>0</v>
      </c>
      <c r="AZ2123" s="16"/>
      <c r="BA2123" s="18">
        <f t="shared" si="708"/>
        <v>0</v>
      </c>
      <c r="BB2123" s="15" t="s">
        <v>23</v>
      </c>
      <c r="BD2123" s="14"/>
      <c r="BE2123" s="18">
        <v>0</v>
      </c>
      <c r="BF2123" s="16"/>
      <c r="BG2123" s="18">
        <f t="shared" si="709"/>
        <v>0</v>
      </c>
      <c r="BH2123" s="15" t="s">
        <v>23</v>
      </c>
      <c r="BJ2123" s="86"/>
      <c r="BK2123" s="86"/>
      <c r="BL2123" s="24"/>
      <c r="BM2123" s="24"/>
      <c r="BN2123" s="24"/>
      <c r="BO2123" s="24"/>
      <c r="BP2123" s="24"/>
      <c r="BQ2123" s="126"/>
    </row>
    <row r="2124" spans="1:69" ht="16.8" customHeight="1" x14ac:dyDescent="0.35">
      <c r="A2124" s="15"/>
      <c r="B2124" s="15"/>
      <c r="C2124" s="15" t="s">
        <v>115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69</v>
      </c>
      <c r="L2124" s="51">
        <f>AI2133</f>
        <v>0</v>
      </c>
      <c r="M2124" s="16" t="str">
        <f t="shared" si="711"/>
        <v/>
      </c>
      <c r="N2124" s="16">
        <f t="shared" si="711"/>
        <v>0</v>
      </c>
      <c r="O2124" s="16"/>
      <c r="P2124" s="18" t="s">
        <v>23</v>
      </c>
      <c r="Q2124" s="14"/>
      <c r="R2124" s="18">
        <v>0</v>
      </c>
      <c r="S2124" s="16">
        <v>0</v>
      </c>
      <c r="T2124" s="18">
        <f t="shared" si="704"/>
        <v>83120.239999999991</v>
      </c>
      <c r="U2124" s="15" t="s">
        <v>23</v>
      </c>
      <c r="W2124" s="14"/>
      <c r="X2124" s="18">
        <f>F2124</f>
        <v>0</v>
      </c>
      <c r="Y2124" s="16">
        <v>0</v>
      </c>
      <c r="Z2124" s="18">
        <f t="shared" si="705"/>
        <v>68615.930000000022</v>
      </c>
      <c r="AA2124" s="15" t="str">
        <f>C2124</f>
        <v>VERSAMENTO</v>
      </c>
      <c r="AB2124" s="24"/>
      <c r="AC2124" s="15" t="s">
        <v>23</v>
      </c>
      <c r="AD2124" s="25"/>
      <c r="AE2124" s="62" t="s">
        <v>23</v>
      </c>
      <c r="AF2124" s="63" t="s">
        <v>23</v>
      </c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 t="s">
        <v>23</v>
      </c>
      <c r="AR2124" s="14"/>
      <c r="AS2124" s="18">
        <v>0</v>
      </c>
      <c r="AT2124" s="16"/>
      <c r="AU2124" s="18">
        <f t="shared" si="707"/>
        <v>0</v>
      </c>
      <c r="AV2124" s="15" t="s">
        <v>23</v>
      </c>
      <c r="AX2124" s="14"/>
      <c r="AY2124" s="18">
        <v>0</v>
      </c>
      <c r="AZ2124" s="16"/>
      <c r="BA2124" s="18">
        <f t="shared" si="708"/>
        <v>0</v>
      </c>
      <c r="BB2124" s="15" t="s">
        <v>23</v>
      </c>
      <c r="BD2124" s="14"/>
      <c r="BE2124" s="18">
        <v>0</v>
      </c>
      <c r="BF2124" s="16"/>
      <c r="BG2124" s="18">
        <f t="shared" si="709"/>
        <v>0</v>
      </c>
      <c r="BH2124" s="15" t="s">
        <v>23</v>
      </c>
      <c r="BJ2124" s="86"/>
      <c r="BK2124" s="86"/>
      <c r="BL2124" s="24"/>
      <c r="BM2124" s="24"/>
      <c r="BN2124" s="24"/>
      <c r="BO2124" s="24"/>
      <c r="BP2124" s="24"/>
      <c r="BQ2124" s="126"/>
    </row>
    <row r="2125" spans="1:69" ht="16.8" customHeight="1" x14ac:dyDescent="0.35">
      <c r="A2125" s="15"/>
      <c r="B2125" s="15"/>
      <c r="C2125" s="68" t="s">
        <v>115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119</v>
      </c>
      <c r="L2125" s="16">
        <f>SUM(L2112:L2124)</f>
        <v>2727.5200000000004</v>
      </c>
      <c r="M2125" s="16">
        <f t="shared" si="711"/>
        <v>0</v>
      </c>
      <c r="N2125" s="16">
        <f t="shared" si="711"/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 t="s">
        <v>23</v>
      </c>
      <c r="W2125" s="14"/>
      <c r="X2125" s="18">
        <v>0</v>
      </c>
      <c r="Y2125" s="16"/>
      <c r="Z2125" s="18">
        <f t="shared" si="705"/>
        <v>68615.930000000022</v>
      </c>
      <c r="AA2125" s="15" t="str">
        <f>C2125</f>
        <v>VERSAMENTO</v>
      </c>
      <c r="AB2125" s="24"/>
      <c r="AC2125" s="15" t="s">
        <v>23</v>
      </c>
      <c r="AD2125" s="25"/>
      <c r="AE2125" s="62" t="s">
        <v>23</v>
      </c>
      <c r="AF2125" s="63" t="s">
        <v>23</v>
      </c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 t="s">
        <v>23</v>
      </c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 t="s">
        <v>23</v>
      </c>
      <c r="BD2125" s="14"/>
      <c r="BE2125" s="18">
        <v>0</v>
      </c>
      <c r="BF2125" s="16"/>
      <c r="BG2125" s="18">
        <f t="shared" si="709"/>
        <v>0</v>
      </c>
      <c r="BH2125" s="15" t="s">
        <v>23</v>
      </c>
      <c r="BJ2125" s="86"/>
      <c r="BK2125" s="86"/>
      <c r="BL2125" s="24"/>
      <c r="BM2125" s="24"/>
      <c r="BN2125" s="24"/>
      <c r="BO2125" s="24"/>
      <c r="BP2125" s="24"/>
      <c r="BQ2125" s="126"/>
    </row>
    <row r="2126" spans="1:69" ht="16.8" customHeight="1" x14ac:dyDescent="0.35">
      <c r="A2126" s="15"/>
      <c r="B2126" s="15"/>
      <c r="C2126" s="15" t="s">
        <v>178</v>
      </c>
      <c r="D2126" s="16"/>
      <c r="E2126" s="16"/>
      <c r="F2126" s="16">
        <f>'BONIFICI GENERALI '!B1723+'BONIFICI CATTOLICA'!B1723+'BONIFICI TUTELA'!B1723</f>
        <v>0</v>
      </c>
      <c r="G2126" s="85">
        <f>F2116</f>
        <v>0</v>
      </c>
      <c r="H2126" s="16"/>
      <c r="I2126" s="4"/>
      <c r="J2126" s="14"/>
      <c r="K2126" s="17" t="s">
        <v>94</v>
      </c>
      <c r="L2126" s="16">
        <f>SUM(N2113:N2126)</f>
        <v>11777.119999999999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 t="s">
        <v>23</v>
      </c>
      <c r="W2126" s="14"/>
      <c r="X2126" s="18">
        <f>F2126</f>
        <v>0</v>
      </c>
      <c r="Y2126" s="16">
        <f>G2126</f>
        <v>0</v>
      </c>
      <c r="Z2126" s="18">
        <f t="shared" si="705"/>
        <v>68615.930000000022</v>
      </c>
      <c r="AA2126" s="15" t="str">
        <f>C2126</f>
        <v>BONIFICI</v>
      </c>
      <c r="AB2126" s="24"/>
      <c r="AC2126" s="15" t="s">
        <v>23</v>
      </c>
      <c r="AD2126" s="25"/>
      <c r="AE2126" s="62" t="s">
        <v>23</v>
      </c>
      <c r="AF2126" s="63" t="s">
        <v>23</v>
      </c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 t="s">
        <v>23</v>
      </c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 t="s">
        <v>23</v>
      </c>
      <c r="BD2126" s="14"/>
      <c r="BE2126" s="18">
        <v>0</v>
      </c>
      <c r="BF2126" s="16"/>
      <c r="BG2126" s="18">
        <f t="shared" si="709"/>
        <v>0</v>
      </c>
      <c r="BH2126" s="15" t="s">
        <v>23</v>
      </c>
      <c r="BJ2126" s="86"/>
      <c r="BK2126" s="86"/>
      <c r="BL2126" s="24"/>
      <c r="BM2126" s="24"/>
      <c r="BN2126" s="24"/>
      <c r="BO2126" s="24"/>
      <c r="BP2126" s="24"/>
      <c r="BQ2126" s="126"/>
    </row>
    <row r="2127" spans="1:69" ht="16.8" customHeight="1" x14ac:dyDescent="0.35">
      <c r="A2127" s="15"/>
      <c r="B2127" s="15"/>
      <c r="C2127" s="47" t="s">
        <v>120</v>
      </c>
      <c r="D2127" s="16"/>
      <c r="E2127" s="16"/>
      <c r="F2127" s="16">
        <v>0</v>
      </c>
      <c r="G2127" s="1">
        <f>F2117</f>
        <v>0</v>
      </c>
      <c r="H2127" s="16">
        <f>G2127-D2018-D2019-D2021</f>
        <v>0</v>
      </c>
      <c r="I2127" s="4"/>
      <c r="J2127" s="14"/>
      <c r="K2127" s="53" t="str">
        <f>A2076</f>
        <v/>
      </c>
      <c r="L2127" s="3">
        <f>D2076+D2077-E2081+D2078-E2078+D2081-E2076+B2079</f>
        <v>0</v>
      </c>
      <c r="M2127" s="3" t="s">
        <v>23</v>
      </c>
      <c r="N2127" s="3" t="s">
        <v>23</v>
      </c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68615.930000000022</v>
      </c>
      <c r="AA2127" s="15" t="str">
        <f>C2127</f>
        <v>PREL .PROVVIGIONI MATURATE</v>
      </c>
      <c r="AB2127" s="24"/>
      <c r="AC2127" s="15" t="s">
        <v>166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 t="s">
        <v>23</v>
      </c>
      <c r="AR2127" s="14"/>
      <c r="AS2127" s="18"/>
      <c r="AT2127" s="25">
        <v>0</v>
      </c>
      <c r="AU2127" s="18">
        <f t="shared" si="707"/>
        <v>0</v>
      </c>
      <c r="AV2127" s="15" t="s">
        <v>23</v>
      </c>
      <c r="AX2127" s="14"/>
      <c r="AY2127" s="18"/>
      <c r="AZ2127" s="25">
        <v>0</v>
      </c>
      <c r="BA2127" s="18">
        <f t="shared" si="708"/>
        <v>0</v>
      </c>
      <c r="BB2127" s="15" t="s">
        <v>23</v>
      </c>
      <c r="BD2127" s="14"/>
      <c r="BE2127" s="18"/>
      <c r="BF2127" s="25">
        <v>0</v>
      </c>
      <c r="BG2127" s="18">
        <f t="shared" si="709"/>
        <v>0</v>
      </c>
      <c r="BH2127" s="15" t="s">
        <v>23</v>
      </c>
      <c r="BJ2127" s="86"/>
      <c r="BK2127" s="86"/>
      <c r="BL2127" s="24"/>
      <c r="BM2127" s="24"/>
      <c r="BN2127" s="24"/>
      <c r="BO2127" s="24"/>
      <c r="BP2127" s="24"/>
      <c r="BQ2127" s="126"/>
    </row>
    <row r="2128" spans="1:69" ht="16.8" customHeight="1" x14ac:dyDescent="0.35">
      <c r="A2128" s="15"/>
      <c r="B2128" s="15"/>
      <c r="C2128" s="15" t="s">
        <v>121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 t="s">
        <v>23</v>
      </c>
      <c r="N2128" s="16" t="s">
        <v>23</v>
      </c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68615.930000000022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6"/>
    </row>
    <row r="2129" spans="1:69" ht="16.8" customHeight="1" x14ac:dyDescent="0.35">
      <c r="A2129" s="15" t="s">
        <v>23</v>
      </c>
      <c r="B2129" s="15"/>
      <c r="C2129" s="15" t="s">
        <v>122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68615.930000000022</v>
      </c>
      <c r="AA2129" s="15" t="s">
        <v>23</v>
      </c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 t="s">
        <v>23</v>
      </c>
      <c r="AR2129" s="14"/>
      <c r="AS2129" s="18"/>
      <c r="AT2129" s="16">
        <v>0</v>
      </c>
      <c r="AU2129" s="18">
        <f t="shared" si="707"/>
        <v>0</v>
      </c>
      <c r="AV2129" s="15" t="s">
        <v>23</v>
      </c>
      <c r="AX2129" s="14"/>
      <c r="AY2129" s="18"/>
      <c r="AZ2129" s="16">
        <v>0</v>
      </c>
      <c r="BA2129" s="18">
        <f t="shared" si="708"/>
        <v>0</v>
      </c>
      <c r="BB2129" s="15" t="s">
        <v>23</v>
      </c>
      <c r="BD2129" s="14"/>
      <c r="BE2129" s="18"/>
      <c r="BF2129" s="16">
        <v>0</v>
      </c>
      <c r="BG2129" s="18">
        <f t="shared" si="709"/>
        <v>0</v>
      </c>
      <c r="BH2129" s="15" t="s">
        <v>23</v>
      </c>
      <c r="BJ2129" s="86"/>
      <c r="BK2129" s="86"/>
      <c r="BL2129" s="24"/>
      <c r="BM2129" s="24"/>
      <c r="BN2129" s="24"/>
      <c r="BO2129" s="24"/>
      <c r="BP2129" s="24"/>
      <c r="BQ2129" s="126"/>
    </row>
    <row r="2130" spans="1:69" ht="16.8" customHeight="1" x14ac:dyDescent="0.35">
      <c r="A2130" s="15"/>
      <c r="B2130" s="15"/>
      <c r="C2130" s="15" t="s">
        <v>23</v>
      </c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123</v>
      </c>
      <c r="L2130" s="3">
        <f>SUM(L2110:L2124)+N2109+L2126+L2127</f>
        <v>166240.81</v>
      </c>
      <c r="M2130" s="3">
        <f>SUM(O2079:O2098)+N2108</f>
        <v>92436.040000000008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 t="s">
        <v>23</v>
      </c>
      <c r="W2130" s="14"/>
      <c r="X2130" s="18">
        <v>0</v>
      </c>
      <c r="Y2130" s="16">
        <v>0</v>
      </c>
      <c r="Z2130" s="18">
        <f t="shared" si="705"/>
        <v>68615.930000000022</v>
      </c>
      <c r="AA2130" s="15" t="s">
        <v>23</v>
      </c>
      <c r="AB2130" s="24"/>
      <c r="AC2130" s="15" t="str">
        <f>C2130</f>
        <v/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119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 t="s">
        <v>23</v>
      </c>
      <c r="AR2130" s="14"/>
      <c r="AS2130" s="18"/>
      <c r="AT2130" s="16">
        <v>0</v>
      </c>
      <c r="AU2130" s="18">
        <f t="shared" si="707"/>
        <v>0</v>
      </c>
      <c r="AV2130" s="16" t="s">
        <v>23</v>
      </c>
      <c r="AX2130" s="14"/>
      <c r="AY2130" s="18"/>
      <c r="AZ2130" s="16">
        <v>0</v>
      </c>
      <c r="BA2130" s="18">
        <f t="shared" si="708"/>
        <v>0</v>
      </c>
      <c r="BB2130" s="15" t="s">
        <v>23</v>
      </c>
      <c r="BD2130" s="14"/>
      <c r="BE2130" s="18"/>
      <c r="BF2130" s="16">
        <v>0</v>
      </c>
      <c r="BG2130" s="18">
        <f t="shared" si="709"/>
        <v>0</v>
      </c>
      <c r="BH2130" s="15" t="s">
        <v>23</v>
      </c>
      <c r="BJ2130" s="86"/>
      <c r="BK2130" s="86"/>
      <c r="BL2130" s="24"/>
      <c r="BM2130" s="24"/>
      <c r="BN2130" s="24"/>
      <c r="BO2130" s="24"/>
      <c r="BP2130" s="24"/>
      <c r="BQ2130" s="126"/>
    </row>
    <row r="2131" spans="1:69" ht="16.8" customHeight="1" x14ac:dyDescent="0.35">
      <c r="A2131" s="15"/>
      <c r="B2131" s="15"/>
      <c r="C2131" s="64" t="s">
        <v>150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3892.260000000002</v>
      </c>
      <c r="J2131" s="14" t="s">
        <v>23</v>
      </c>
      <c r="K2131" s="6" t="s">
        <v>124</v>
      </c>
      <c r="L2131" s="3">
        <f>L2130-M2130</f>
        <v>73804.76999999999</v>
      </c>
      <c r="M2131" s="16"/>
      <c r="N2131" s="16"/>
      <c r="O2131" s="16" t="s">
        <v>23</v>
      </c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68615.930000000022</v>
      </c>
      <c r="AA2131" s="15" t="s">
        <v>23</v>
      </c>
      <c r="AB2131" s="24"/>
      <c r="AC2131" s="71" t="s">
        <v>199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125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 t="s">
        <v>23</v>
      </c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6"/>
    </row>
    <row r="2132" spans="1:69" ht="16.8" customHeight="1" x14ac:dyDescent="0.35">
      <c r="A2132" s="15"/>
      <c r="B2132" s="15"/>
      <c r="C2132" s="64" t="s">
        <v>152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36</v>
      </c>
      <c r="L2132" s="55">
        <f>D2133+E2133+A2133+B2133+B2080</f>
        <v>68409.27</v>
      </c>
      <c r="M2132" s="16"/>
      <c r="N2132" s="16"/>
      <c r="O2132" s="56" t="s">
        <v>23</v>
      </c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68615.930000000022</v>
      </c>
      <c r="AA2132" s="15" t="s">
        <v>23</v>
      </c>
      <c r="AB2132" s="24"/>
      <c r="AC2132" s="71" t="s">
        <v>170</v>
      </c>
      <c r="AD2132" s="65"/>
      <c r="AE2132" s="65">
        <f>G2132</f>
        <v>0</v>
      </c>
      <c r="AF2132" s="63">
        <f>AF2071+AD2076+AD2077</f>
        <v>97048.26999999999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6"/>
    </row>
    <row r="2133" spans="1:69" ht="16.8" customHeight="1" x14ac:dyDescent="0.35">
      <c r="A2133" s="92">
        <f>D2078-D2080+A2072-E2078-G2132</f>
        <v>61522.55000000001</v>
      </c>
      <c r="B2133" s="44">
        <f>D2081-D2083+B2072</f>
        <v>5422.5500000000029</v>
      </c>
      <c r="C2133" s="57" t="s">
        <v>127</v>
      </c>
      <c r="D2133" s="44">
        <f>D2076-D2079-E2076+D2072</f>
        <v>0</v>
      </c>
      <c r="E2133" s="44">
        <f>D2077-D2082+E2072</f>
        <v>0</v>
      </c>
      <c r="F2133" s="72">
        <f>D2079+D2080+D2082+F2072-E2080</f>
        <v>20558.22</v>
      </c>
      <c r="G2133" s="81">
        <f>D2079+D2080-E2080+D2082+G2072</f>
        <v>20558.22</v>
      </c>
      <c r="H2133" s="44">
        <f>G2127+G2126+H2072</f>
        <v>16665.96</v>
      </c>
      <c r="I2133" s="79">
        <f>G2133-H2133</f>
        <v>3892.260000000002</v>
      </c>
      <c r="J2133" s="58"/>
      <c r="K2133" s="6" t="s">
        <v>128</v>
      </c>
      <c r="L2133" s="3">
        <f>L2131-L2132</f>
        <v>5395.4999999999854</v>
      </c>
      <c r="M2133" s="27" t="s">
        <v>171</v>
      </c>
      <c r="N2133" s="27">
        <f>O2133-L2132</f>
        <v>14711.300000000017</v>
      </c>
      <c r="O2133" s="44">
        <f>Z2133+AU2133+N2109+SUM(L2112:L2123)+SUM(N2113:N2123)+L2127-D2079-D2082-D2078+E2080</f>
        <v>83120.570000000022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68615.930000000022</v>
      </c>
      <c r="AA2133" s="57"/>
      <c r="AB2133" s="60"/>
      <c r="AC2133" s="60" t="s">
        <v>129</v>
      </c>
      <c r="AD2133" s="23">
        <f>SUM(AD2076:AD2132)-SUM(AE2076:AE2130)+AD2072</f>
        <v>25303.340000000004</v>
      </c>
      <c r="AE2133" s="23">
        <f>AF2119+AF2120</f>
        <v>11860</v>
      </c>
      <c r="AF2133" s="23">
        <f>AD2133+AE2133</f>
        <v>37163.340000000004</v>
      </c>
      <c r="AG2133" s="23" t="s">
        <v>172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0</v>
      </c>
      <c r="BM2133" s="8" t="s">
        <v>200</v>
      </c>
      <c r="BN2133" s="89">
        <f>SUM(BN2076:BN2132)</f>
        <v>0</v>
      </c>
      <c r="BO2133" s="8">
        <f>SUM(BO2077:BO2132)</f>
        <v>0</v>
      </c>
      <c r="BP2133" s="8">
        <f>BL2133+BN2133</f>
        <v>0</v>
      </c>
      <c r="BQ2133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6" customWidth="1"/>
    <col min="6" max="6" width="23.77734375" style="96" customWidth="1"/>
  </cols>
  <sheetData>
    <row r="1" spans="1:6" ht="13.8" customHeight="1" thickBot="1" x14ac:dyDescent="0.3">
      <c r="A1" s="113" t="s">
        <v>195</v>
      </c>
      <c r="B1" s="114"/>
      <c r="C1" s="116" t="str">
        <f>'PRIMA NOTA'!A2</f>
        <v/>
      </c>
      <c r="D1" s="115"/>
      <c r="E1" s="115"/>
      <c r="F1" s="120" t="s">
        <v>504</v>
      </c>
    </row>
    <row r="2" spans="1:6" x14ac:dyDescent="0.25">
      <c r="A2" s="107"/>
      <c r="F2" s="121"/>
    </row>
    <row r="3" spans="1:6" x14ac:dyDescent="0.25">
      <c r="A3" s="107"/>
      <c r="F3" s="122"/>
    </row>
    <row r="4" spans="1:6" x14ac:dyDescent="0.25">
      <c r="A4" s="110" t="s">
        <v>23</v>
      </c>
      <c r="F4" s="122"/>
    </row>
    <row r="5" spans="1:6" x14ac:dyDescent="0.25">
      <c r="A5" s="107"/>
      <c r="F5" s="122"/>
    </row>
    <row r="6" spans="1:6" x14ac:dyDescent="0.25">
      <c r="A6" s="110" t="s">
        <v>505</v>
      </c>
      <c r="C6" s="106">
        <f>'PRIMA NOTA'!Z59</f>
        <v>258536.06</v>
      </c>
      <c r="F6" s="122">
        <f>C6</f>
        <v>258536.06</v>
      </c>
    </row>
    <row r="7" spans="1:6" x14ac:dyDescent="0.25">
      <c r="A7" s="107" t="s">
        <v>71</v>
      </c>
      <c r="C7" s="106">
        <f>'PRIMA NOTA'!L51</f>
        <v>11123.06</v>
      </c>
      <c r="F7" s="122" t="s">
        <v>23</v>
      </c>
    </row>
    <row r="8" spans="1:6" x14ac:dyDescent="0.25">
      <c r="A8" s="107" t="s">
        <v>506</v>
      </c>
      <c r="C8" s="109">
        <f>'PRIMA NOTA'!L50</f>
        <v>0</v>
      </c>
      <c r="F8" s="122">
        <v>0</v>
      </c>
    </row>
    <row r="9" spans="1:6" x14ac:dyDescent="0.25">
      <c r="A9" s="110" t="s">
        <v>507</v>
      </c>
      <c r="C9" s="106">
        <f>'PRIMA NOTA'!L53</f>
        <v>0</v>
      </c>
      <c r="F9" s="122"/>
    </row>
    <row r="10" spans="1:6" x14ac:dyDescent="0.25">
      <c r="A10" s="107"/>
      <c r="F10" s="122"/>
    </row>
    <row r="11" spans="1:6" x14ac:dyDescent="0.25">
      <c r="A11" s="110" t="s">
        <v>11</v>
      </c>
      <c r="C11" s="108">
        <f>SUM(C6:C10)</f>
        <v>269659.12</v>
      </c>
      <c r="F11" s="122"/>
    </row>
    <row r="12" spans="1:6" x14ac:dyDescent="0.25">
      <c r="A12" s="107"/>
      <c r="F12" s="122"/>
    </row>
    <row r="13" spans="1:6" x14ac:dyDescent="0.25">
      <c r="A13" s="107"/>
      <c r="F13" s="122"/>
    </row>
    <row r="14" spans="1:6" x14ac:dyDescent="0.25">
      <c r="A14" s="107" t="s">
        <v>508</v>
      </c>
      <c r="F14" s="122"/>
    </row>
    <row r="15" spans="1:6" x14ac:dyDescent="0.25">
      <c r="A15" s="107"/>
      <c r="F15" s="122"/>
    </row>
    <row r="16" spans="1:6" x14ac:dyDescent="0.25">
      <c r="A16" s="107"/>
      <c r="F16" s="122"/>
    </row>
    <row r="17" spans="1:8" x14ac:dyDescent="0.25">
      <c r="A17" s="107" t="s">
        <v>36</v>
      </c>
      <c r="C17" s="106">
        <f>'PRIMA NOTA'!D59</f>
        <v>163460.13</v>
      </c>
      <c r="F17" s="122"/>
    </row>
    <row r="18" spans="1:8" x14ac:dyDescent="0.25">
      <c r="A18" s="107" t="s">
        <v>509</v>
      </c>
      <c r="C18" s="106">
        <f>'PRIMA NOTA'!A59</f>
        <v>66363.73</v>
      </c>
      <c r="F18" s="122"/>
    </row>
    <row r="19" spans="1:8" x14ac:dyDescent="0.25">
      <c r="A19" s="107" t="s">
        <v>510</v>
      </c>
      <c r="C19" s="106">
        <f>'PRIMA NOTA'!E59</f>
        <v>44.79</v>
      </c>
      <c r="F19" s="122"/>
    </row>
    <row r="20" spans="1:8" x14ac:dyDescent="0.25">
      <c r="A20" s="107" t="s">
        <v>511</v>
      </c>
      <c r="C20" s="106">
        <f>'PRIMA NOTA'!B59</f>
        <v>5553.86</v>
      </c>
      <c r="F20" s="122"/>
    </row>
    <row r="21" spans="1:8" x14ac:dyDescent="0.25">
      <c r="A21" s="107" t="s">
        <v>512</v>
      </c>
      <c r="C21" s="106">
        <f>'PRIMA NOTA'!B6</f>
        <v>2777.71</v>
      </c>
      <c r="F21" s="122"/>
    </row>
    <row r="22" spans="1:8" x14ac:dyDescent="0.25">
      <c r="A22" s="107"/>
      <c r="F22" s="122"/>
    </row>
    <row r="23" spans="1:8" x14ac:dyDescent="0.25">
      <c r="A23" s="110" t="s">
        <v>23</v>
      </c>
      <c r="E23" s="93" t="s">
        <v>23</v>
      </c>
      <c r="F23" s="122"/>
    </row>
    <row r="24" spans="1:8" x14ac:dyDescent="0.25">
      <c r="A24" s="107"/>
      <c r="F24" s="122"/>
    </row>
    <row r="25" spans="1:8" x14ac:dyDescent="0.25">
      <c r="A25" s="110" t="s">
        <v>23</v>
      </c>
      <c r="F25" s="122"/>
    </row>
    <row r="26" spans="1:8" x14ac:dyDescent="0.25">
      <c r="A26" s="107"/>
      <c r="F26" s="122"/>
    </row>
    <row r="27" spans="1:8" x14ac:dyDescent="0.25">
      <c r="A27" s="110" t="s">
        <v>23</v>
      </c>
      <c r="C27" s="108">
        <f>SUM(C17:C26)</f>
        <v>238200.21999999997</v>
      </c>
      <c r="F27" s="122"/>
    </row>
    <row r="28" spans="1:8" x14ac:dyDescent="0.25">
      <c r="A28" s="107"/>
      <c r="F28" s="122"/>
    </row>
    <row r="29" spans="1:8" x14ac:dyDescent="0.25">
      <c r="A29" s="110" t="s">
        <v>23</v>
      </c>
      <c r="C29" s="109" t="s">
        <v>23</v>
      </c>
      <c r="F29" s="122"/>
      <c r="H29" t="s">
        <v>23</v>
      </c>
    </row>
    <row r="30" spans="1:8" x14ac:dyDescent="0.25">
      <c r="A30" s="110" t="s">
        <v>513</v>
      </c>
      <c r="C30" s="109">
        <f>'PRIMA NOTA'!N34</f>
        <v>0</v>
      </c>
      <c r="F30" s="122"/>
    </row>
    <row r="31" spans="1:8" x14ac:dyDescent="0.25">
      <c r="A31" s="110" t="s">
        <v>23</v>
      </c>
      <c r="C31" s="109" t="s">
        <v>23</v>
      </c>
      <c r="F31" s="122"/>
    </row>
    <row r="32" spans="1:8" x14ac:dyDescent="0.25">
      <c r="A32" s="110" t="s">
        <v>17</v>
      </c>
      <c r="C32" s="109">
        <f>C11-C27-C30</f>
        <v>31458.900000000023</v>
      </c>
      <c r="F32" s="122"/>
    </row>
    <row r="33" spans="1:6" x14ac:dyDescent="0.25">
      <c r="A33" s="110" t="s">
        <v>23</v>
      </c>
      <c r="F33" s="122"/>
    </row>
    <row r="34" spans="1:6" x14ac:dyDescent="0.25">
      <c r="A34" s="110" t="s">
        <v>23</v>
      </c>
      <c r="E34" s="93" t="s">
        <v>23</v>
      </c>
      <c r="F34" s="122"/>
    </row>
    <row r="35" spans="1:6" x14ac:dyDescent="0.25">
      <c r="A35" s="110"/>
      <c r="C35" s="108"/>
      <c r="F35" s="122"/>
    </row>
    <row r="36" spans="1:6" x14ac:dyDescent="0.25">
      <c r="A36" s="110"/>
      <c r="C36" s="108"/>
      <c r="F36" s="122"/>
    </row>
    <row r="37" spans="1:6" x14ac:dyDescent="0.25">
      <c r="A37" s="110"/>
      <c r="C37" s="108"/>
      <c r="F37" s="122"/>
    </row>
    <row r="38" spans="1:6" x14ac:dyDescent="0.25">
      <c r="A38" s="110"/>
      <c r="C38" s="108"/>
      <c r="F38" s="122"/>
    </row>
    <row r="39" spans="1:6" x14ac:dyDescent="0.25">
      <c r="A39" s="110" t="s">
        <v>134</v>
      </c>
      <c r="C39" s="109">
        <f>'PRIMA NOTA'!H5</f>
        <v>0</v>
      </c>
      <c r="F39" s="122"/>
    </row>
    <row r="40" spans="1:6" x14ac:dyDescent="0.25">
      <c r="A40" s="107" t="s">
        <v>136</v>
      </c>
      <c r="C40" s="109">
        <f>'PRIMA NOTA'!H7</f>
        <v>0</v>
      </c>
      <c r="F40" s="122"/>
    </row>
    <row r="41" spans="1:6" x14ac:dyDescent="0.25">
      <c r="A41" s="107" t="s">
        <v>140</v>
      </c>
      <c r="C41" s="109">
        <f>'PRIMA NOTA'!H9</f>
        <v>0</v>
      </c>
      <c r="F41" s="122"/>
    </row>
    <row r="42" spans="1:6" x14ac:dyDescent="0.25">
      <c r="A42" s="107" t="s">
        <v>514</v>
      </c>
      <c r="C42" s="109">
        <f>'PRIMA NOTA'!H11</f>
        <v>0</v>
      </c>
      <c r="F42" s="122"/>
    </row>
    <row r="43" spans="1:6" x14ac:dyDescent="0.25">
      <c r="A43" s="107"/>
      <c r="C43" s="108"/>
      <c r="F43" s="122"/>
    </row>
    <row r="44" spans="1:6" x14ac:dyDescent="0.25">
      <c r="A44" s="110" t="s">
        <v>11</v>
      </c>
      <c r="C44" s="108">
        <f>SUM(C39:C43)</f>
        <v>0</v>
      </c>
      <c r="F44" s="122"/>
    </row>
    <row r="45" spans="1:6" x14ac:dyDescent="0.25">
      <c r="A45" s="110"/>
      <c r="C45" s="108"/>
      <c r="F45" s="122"/>
    </row>
    <row r="46" spans="1:6" x14ac:dyDescent="0.25">
      <c r="A46" s="110"/>
      <c r="C46" s="108"/>
      <c r="F46" s="122"/>
    </row>
    <row r="47" spans="1:6" x14ac:dyDescent="0.25">
      <c r="A47" s="110"/>
      <c r="C47" s="108"/>
      <c r="F47" s="122"/>
    </row>
    <row r="48" spans="1:6" x14ac:dyDescent="0.25">
      <c r="A48" s="110"/>
      <c r="C48" s="108"/>
      <c r="F48" s="122"/>
    </row>
    <row r="49" spans="1:6" x14ac:dyDescent="0.25">
      <c r="A49" s="110"/>
      <c r="C49" s="108"/>
      <c r="F49" s="122"/>
    </row>
    <row r="50" spans="1:6" x14ac:dyDescent="0.25">
      <c r="A50" s="110"/>
      <c r="C50" s="108"/>
      <c r="F50" s="122"/>
    </row>
    <row r="51" spans="1:6" x14ac:dyDescent="0.25">
      <c r="A51" s="110"/>
      <c r="C51" s="108"/>
      <c r="F51" s="122"/>
    </row>
    <row r="52" spans="1:6" x14ac:dyDescent="0.25">
      <c r="A52" s="110"/>
      <c r="C52" s="108"/>
      <c r="F52" s="122"/>
    </row>
    <row r="53" spans="1:6" x14ac:dyDescent="0.25">
      <c r="A53" s="110"/>
      <c r="C53" s="108"/>
      <c r="F53" s="122"/>
    </row>
    <row r="54" spans="1:6" x14ac:dyDescent="0.25">
      <c r="A54" s="110"/>
      <c r="C54" s="108"/>
      <c r="F54" s="122"/>
    </row>
    <row r="55" spans="1:6" x14ac:dyDescent="0.25">
      <c r="A55" s="110"/>
      <c r="C55" s="108"/>
      <c r="F55" s="122"/>
    </row>
    <row r="56" spans="1:6" x14ac:dyDescent="0.25">
      <c r="A56" s="107"/>
      <c r="F56" s="122"/>
    </row>
    <row r="57" spans="1:6" x14ac:dyDescent="0.25">
      <c r="A57" s="107"/>
      <c r="F57" s="122"/>
    </row>
    <row r="58" spans="1:6" ht="13.8" customHeight="1" thickBot="1" x14ac:dyDescent="0.3">
      <c r="A58" s="107"/>
      <c r="F58" s="122"/>
    </row>
    <row r="59" spans="1:6" ht="13.8" customHeight="1" thickBot="1" x14ac:dyDescent="0.3">
      <c r="A59" s="111" t="s">
        <v>515</v>
      </c>
      <c r="B59" s="112"/>
      <c r="C59" s="117">
        <f>C32-C44</f>
        <v>31458.900000000023</v>
      </c>
      <c r="D59" s="112"/>
      <c r="E59" s="112"/>
      <c r="F59" s="123" t="s">
        <v>516</v>
      </c>
    </row>
    <row r="61" spans="1:6" ht="13.8" customHeight="1" thickBot="1" x14ac:dyDescent="0.3"/>
    <row r="62" spans="1:6" ht="13.8" customHeight="1" thickBot="1" x14ac:dyDescent="0.3">
      <c r="A62" s="113" t="s">
        <v>517</v>
      </c>
      <c r="B62" s="114"/>
      <c r="C62" s="116">
        <f>'PRIMA NOTA'!A63</f>
        <v>44928</v>
      </c>
      <c r="D62" s="115"/>
      <c r="E62" s="115"/>
      <c r="F62" s="120" t="s">
        <v>504</v>
      </c>
    </row>
    <row r="63" spans="1:6" x14ac:dyDescent="0.25">
      <c r="A63" s="107"/>
      <c r="F63" s="121"/>
    </row>
    <row r="64" spans="1:6" x14ac:dyDescent="0.25">
      <c r="A64" s="107"/>
      <c r="F64" s="122"/>
    </row>
    <row r="65" spans="1:6" x14ac:dyDescent="0.25">
      <c r="A65" s="110" t="s">
        <v>23</v>
      </c>
      <c r="F65" s="122"/>
    </row>
    <row r="66" spans="1:6" x14ac:dyDescent="0.25">
      <c r="A66" s="107"/>
      <c r="F66" s="122"/>
    </row>
    <row r="67" spans="1:6" x14ac:dyDescent="0.25">
      <c r="A67" s="110" t="s">
        <v>505</v>
      </c>
      <c r="C67" s="106">
        <f>'PRIMA NOTA'!Z120</f>
        <v>38813.689999999988</v>
      </c>
      <c r="F67" s="122">
        <f>C67</f>
        <v>38813.689999999988</v>
      </c>
    </row>
    <row r="68" spans="1:6" x14ac:dyDescent="0.25">
      <c r="A68" s="107" t="s">
        <v>71</v>
      </c>
      <c r="C68" s="106">
        <f>'PRIMA NOTA'!L112</f>
        <v>1021.5700000000002</v>
      </c>
      <c r="F68" s="122" t="s">
        <v>23</v>
      </c>
    </row>
    <row r="69" spans="1:6" x14ac:dyDescent="0.25">
      <c r="A69" s="107" t="s">
        <v>506</v>
      </c>
      <c r="C69" s="109">
        <f>'PRIMA NOTA'!L111</f>
        <v>0</v>
      </c>
      <c r="F69" s="122">
        <v>77587.009999999995</v>
      </c>
    </row>
    <row r="70" spans="1:6" x14ac:dyDescent="0.25">
      <c r="A70" s="110" t="s">
        <v>507</v>
      </c>
      <c r="C70" s="106">
        <f>'PRIMA NOTA'!L114</f>
        <v>25835.11</v>
      </c>
      <c r="F70" s="122"/>
    </row>
    <row r="71" spans="1:6" x14ac:dyDescent="0.25">
      <c r="A71" s="107" t="s">
        <v>518</v>
      </c>
      <c r="C71">
        <f>'PRIMA NOTA'!L113</f>
        <v>130</v>
      </c>
      <c r="F71" s="122"/>
    </row>
    <row r="72" spans="1:6" x14ac:dyDescent="0.25">
      <c r="A72" s="110" t="s">
        <v>11</v>
      </c>
      <c r="C72" s="108">
        <f>SUM(C67:C71)</f>
        <v>65800.37</v>
      </c>
      <c r="F72" s="122"/>
    </row>
    <row r="73" spans="1:6" x14ac:dyDescent="0.25">
      <c r="A73" s="107"/>
      <c r="F73" s="122"/>
    </row>
    <row r="74" spans="1:6" x14ac:dyDescent="0.25">
      <c r="A74" s="107"/>
      <c r="F74" s="122"/>
    </row>
    <row r="75" spans="1:6" x14ac:dyDescent="0.25">
      <c r="A75" s="107" t="s">
        <v>508</v>
      </c>
      <c r="F75" s="122"/>
    </row>
    <row r="76" spans="1:6" x14ac:dyDescent="0.25">
      <c r="A76" s="107"/>
      <c r="F76" s="122"/>
    </row>
    <row r="77" spans="1:6" x14ac:dyDescent="0.25">
      <c r="A77" s="107"/>
      <c r="F77" s="122"/>
    </row>
    <row r="78" spans="1:6" x14ac:dyDescent="0.25">
      <c r="A78" s="107" t="s">
        <v>36</v>
      </c>
      <c r="C78" s="106">
        <f>'PRIMA NOTA'!D120</f>
        <v>16449.350000000006</v>
      </c>
      <c r="F78" s="122"/>
    </row>
    <row r="79" spans="1:6" x14ac:dyDescent="0.25">
      <c r="A79" s="107" t="s">
        <v>509</v>
      </c>
      <c r="C79" s="106">
        <f>'PRIMA NOTA'!A120</f>
        <v>4044.4700000000012</v>
      </c>
      <c r="F79" s="122"/>
    </row>
    <row r="80" spans="1:6" x14ac:dyDescent="0.25">
      <c r="A80" s="107" t="s">
        <v>510</v>
      </c>
      <c r="C80" s="106">
        <f>'PRIMA NOTA'!E120</f>
        <v>110.06</v>
      </c>
      <c r="F80" s="122"/>
    </row>
    <row r="81" spans="1:6" x14ac:dyDescent="0.25">
      <c r="A81" s="107" t="s">
        <v>511</v>
      </c>
      <c r="C81" s="106">
        <f>'PRIMA NOTA'!B120</f>
        <v>6759.5</v>
      </c>
      <c r="F81" s="122"/>
    </row>
    <row r="82" spans="1:6" x14ac:dyDescent="0.25">
      <c r="A82" s="107" t="s">
        <v>512</v>
      </c>
      <c r="C82" s="106">
        <f>'PRIMA NOTA'!B67</f>
        <v>2777.71</v>
      </c>
      <c r="F82" s="122"/>
    </row>
    <row r="83" spans="1:6" x14ac:dyDescent="0.25">
      <c r="A83" s="107"/>
      <c r="F83" s="122"/>
    </row>
    <row r="84" spans="1:6" x14ac:dyDescent="0.25">
      <c r="A84" s="110" t="s">
        <v>23</v>
      </c>
      <c r="E84" s="93" t="s">
        <v>23</v>
      </c>
      <c r="F84" s="122"/>
    </row>
    <row r="85" spans="1:6" x14ac:dyDescent="0.25">
      <c r="A85" s="107"/>
      <c r="F85" s="122"/>
    </row>
    <row r="86" spans="1:6" x14ac:dyDescent="0.25">
      <c r="A86" s="110" t="s">
        <v>23</v>
      </c>
      <c r="F86" s="122"/>
    </row>
    <row r="87" spans="1:6" x14ac:dyDescent="0.25">
      <c r="A87" s="107"/>
      <c r="F87" s="122"/>
    </row>
    <row r="88" spans="1:6" x14ac:dyDescent="0.25">
      <c r="A88" s="110" t="s">
        <v>23</v>
      </c>
      <c r="C88" s="108">
        <f>SUM(C78:C87)</f>
        <v>30141.090000000007</v>
      </c>
      <c r="F88" s="122"/>
    </row>
    <row r="89" spans="1:6" x14ac:dyDescent="0.25">
      <c r="A89" s="107"/>
      <c r="F89" s="122"/>
    </row>
    <row r="90" spans="1:6" x14ac:dyDescent="0.25">
      <c r="A90" s="110" t="s">
        <v>23</v>
      </c>
      <c r="C90" s="109" t="s">
        <v>23</v>
      </c>
      <c r="F90" s="122"/>
    </row>
    <row r="91" spans="1:6" x14ac:dyDescent="0.25">
      <c r="A91" s="110" t="s">
        <v>513</v>
      </c>
      <c r="C91" s="109">
        <f>'PRIMA NOTA'!N95</f>
        <v>0</v>
      </c>
      <c r="F91" s="122"/>
    </row>
    <row r="92" spans="1:6" x14ac:dyDescent="0.25">
      <c r="A92" s="110" t="s">
        <v>23</v>
      </c>
      <c r="C92" s="109" t="s">
        <v>23</v>
      </c>
      <c r="F92" s="122"/>
    </row>
    <row r="93" spans="1:6" x14ac:dyDescent="0.25">
      <c r="A93" s="110" t="s">
        <v>17</v>
      </c>
      <c r="C93" s="109">
        <f>C72-C88-C91</f>
        <v>35659.279999999984</v>
      </c>
      <c r="F93" s="122"/>
    </row>
    <row r="94" spans="1:6" x14ac:dyDescent="0.25">
      <c r="A94" s="110" t="s">
        <v>23</v>
      </c>
      <c r="F94" s="122"/>
    </row>
    <row r="95" spans="1:6" x14ac:dyDescent="0.25">
      <c r="A95" s="110" t="s">
        <v>23</v>
      </c>
      <c r="E95" s="93" t="s">
        <v>23</v>
      </c>
      <c r="F95" s="122"/>
    </row>
    <row r="96" spans="1:6" x14ac:dyDescent="0.25">
      <c r="A96" s="110"/>
      <c r="C96" s="108"/>
      <c r="F96" s="122"/>
    </row>
    <row r="97" spans="1:6" x14ac:dyDescent="0.25">
      <c r="A97" s="110"/>
      <c r="C97" s="108"/>
      <c r="F97" s="122"/>
    </row>
    <row r="98" spans="1:6" x14ac:dyDescent="0.25">
      <c r="A98" s="110"/>
      <c r="C98" s="108"/>
      <c r="F98" s="122"/>
    </row>
    <row r="99" spans="1:6" x14ac:dyDescent="0.25">
      <c r="A99" s="110"/>
      <c r="C99" s="108"/>
      <c r="F99" s="122"/>
    </row>
    <row r="100" spans="1:6" x14ac:dyDescent="0.25">
      <c r="A100" s="110" t="s">
        <v>134</v>
      </c>
      <c r="C100" s="109">
        <f>'PRIMA NOTA'!H65</f>
        <v>2696.98</v>
      </c>
      <c r="F100" s="122"/>
    </row>
    <row r="101" spans="1:6" x14ac:dyDescent="0.25">
      <c r="A101" s="107" t="s">
        <v>136</v>
      </c>
      <c r="C101" s="109">
        <f>'PRIMA NOTA'!H67</f>
        <v>912.51</v>
      </c>
      <c r="F101" s="122"/>
    </row>
    <row r="102" spans="1:6" x14ac:dyDescent="0.25">
      <c r="A102" s="107" t="s">
        <v>140</v>
      </c>
      <c r="C102" s="109">
        <f>'PRIMA NOTA'!H69</f>
        <v>23.73</v>
      </c>
      <c r="F102" s="122"/>
    </row>
    <row r="103" spans="1:6" x14ac:dyDescent="0.25">
      <c r="A103" s="107" t="s">
        <v>514</v>
      </c>
      <c r="C103" s="109">
        <f>'PRIMA NOTA'!H71</f>
        <v>411.86</v>
      </c>
      <c r="F103" s="122"/>
    </row>
    <row r="104" spans="1:6" x14ac:dyDescent="0.25">
      <c r="A104" s="107"/>
      <c r="C104" s="108"/>
      <c r="F104" s="122"/>
    </row>
    <row r="105" spans="1:6" x14ac:dyDescent="0.25">
      <c r="A105" s="110" t="s">
        <v>11</v>
      </c>
      <c r="C105" s="108">
        <f>SUM(C100:C104)</f>
        <v>4045.08</v>
      </c>
      <c r="F105" s="122"/>
    </row>
    <row r="106" spans="1:6" x14ac:dyDescent="0.25">
      <c r="A106" s="110"/>
      <c r="C106" s="108"/>
      <c r="F106" s="122"/>
    </row>
    <row r="107" spans="1:6" x14ac:dyDescent="0.25">
      <c r="A107" s="110"/>
      <c r="C107" s="108"/>
      <c r="F107" s="122"/>
    </row>
    <row r="108" spans="1:6" x14ac:dyDescent="0.25">
      <c r="A108" s="110"/>
      <c r="C108" s="108"/>
      <c r="F108" s="122"/>
    </row>
    <row r="109" spans="1:6" x14ac:dyDescent="0.25">
      <c r="A109" s="110"/>
      <c r="C109" s="108"/>
      <c r="F109" s="122"/>
    </row>
    <row r="110" spans="1:6" x14ac:dyDescent="0.25">
      <c r="A110" s="110"/>
      <c r="C110" s="108"/>
      <c r="F110" s="122"/>
    </row>
    <row r="111" spans="1:6" x14ac:dyDescent="0.25">
      <c r="A111" s="110"/>
      <c r="C111" s="108"/>
      <c r="F111" s="122"/>
    </row>
    <row r="112" spans="1:6" x14ac:dyDescent="0.25">
      <c r="A112" s="110"/>
      <c r="C112" s="108"/>
      <c r="F112" s="122"/>
    </row>
    <row r="113" spans="1:6" x14ac:dyDescent="0.25">
      <c r="A113" s="110"/>
      <c r="C113" s="108"/>
      <c r="F113" s="122"/>
    </row>
    <row r="114" spans="1:6" x14ac:dyDescent="0.25">
      <c r="A114" s="110"/>
      <c r="C114" s="108"/>
      <c r="F114" s="122"/>
    </row>
    <row r="115" spans="1:6" x14ac:dyDescent="0.25">
      <c r="A115" s="110"/>
      <c r="C115" s="108"/>
      <c r="F115" s="122"/>
    </row>
    <row r="116" spans="1:6" x14ac:dyDescent="0.25">
      <c r="A116" s="110"/>
      <c r="C116" s="108"/>
      <c r="F116" s="122"/>
    </row>
    <row r="117" spans="1:6" x14ac:dyDescent="0.25">
      <c r="A117" s="107"/>
      <c r="F117" s="122"/>
    </row>
    <row r="118" spans="1:6" x14ac:dyDescent="0.25">
      <c r="A118" s="107"/>
      <c r="F118" s="122"/>
    </row>
    <row r="119" spans="1:6" ht="13.8" customHeight="1" thickBot="1" x14ac:dyDescent="0.3">
      <c r="A119" s="107"/>
      <c r="F119" s="122"/>
    </row>
    <row r="120" spans="1:6" ht="13.8" customHeight="1" thickBot="1" x14ac:dyDescent="0.3">
      <c r="A120" s="111" t="s">
        <v>515</v>
      </c>
      <c r="B120" s="112"/>
      <c r="C120" s="117">
        <f>C93-C105</f>
        <v>31614.199999999983</v>
      </c>
      <c r="D120" s="112"/>
      <c r="E120" s="112"/>
      <c r="F120" s="123" t="s">
        <v>516</v>
      </c>
    </row>
    <row r="122" spans="1:6" ht="13.8" customHeight="1" thickBot="1" x14ac:dyDescent="0.3"/>
    <row r="123" spans="1:6" ht="13.8" customHeight="1" thickBot="1" x14ac:dyDescent="0.3">
      <c r="A123" s="113" t="s">
        <v>517</v>
      </c>
      <c r="B123" s="114"/>
      <c r="C123" s="116">
        <f>'PRIMA NOTA'!A124</f>
        <v>45294</v>
      </c>
      <c r="D123" s="115"/>
      <c r="E123" s="115"/>
      <c r="F123" s="120" t="s">
        <v>504</v>
      </c>
    </row>
    <row r="124" spans="1:6" x14ac:dyDescent="0.25">
      <c r="A124" s="107"/>
      <c r="F124" s="121"/>
    </row>
    <row r="125" spans="1:6" x14ac:dyDescent="0.25">
      <c r="A125" s="107"/>
      <c r="F125" s="122"/>
    </row>
    <row r="126" spans="1:6" x14ac:dyDescent="0.25">
      <c r="A126" s="110" t="s">
        <v>23</v>
      </c>
      <c r="F126" s="122"/>
    </row>
    <row r="127" spans="1:6" x14ac:dyDescent="0.25">
      <c r="A127" s="107"/>
      <c r="F127" s="122"/>
    </row>
    <row r="128" spans="1:6" x14ac:dyDescent="0.25">
      <c r="A128" s="110" t="s">
        <v>505</v>
      </c>
      <c r="C128" s="106">
        <f>'PRIMA NOTA'!Z181</f>
        <v>30785.549999999981</v>
      </c>
      <c r="F128" s="122">
        <f>C128</f>
        <v>30785.549999999981</v>
      </c>
    </row>
    <row r="129" spans="1:6" x14ac:dyDescent="0.25">
      <c r="A129" s="107" t="s">
        <v>71</v>
      </c>
      <c r="C129" s="106">
        <f>'PRIMA NOTA'!L173</f>
        <v>1317.5700000000002</v>
      </c>
      <c r="F129" s="122" t="s">
        <v>23</v>
      </c>
    </row>
    <row r="130" spans="1:6" x14ac:dyDescent="0.25">
      <c r="A130" s="107" t="s">
        <v>506</v>
      </c>
      <c r="C130" s="109">
        <f>'PRIMA NOTA'!L172</f>
        <v>0</v>
      </c>
      <c r="F130" s="122">
        <v>77587.009999999995</v>
      </c>
    </row>
    <row r="131" spans="1:6" x14ac:dyDescent="0.25">
      <c r="A131" s="110" t="s">
        <v>507</v>
      </c>
      <c r="C131" s="106">
        <f>'PRIMA NOTA'!L175</f>
        <v>49853.23</v>
      </c>
      <c r="F131" s="122"/>
    </row>
    <row r="132" spans="1:6" x14ac:dyDescent="0.25">
      <c r="A132" s="107" t="s">
        <v>518</v>
      </c>
      <c r="C132">
        <f>'PRIMA NOTA'!L174</f>
        <v>130</v>
      </c>
      <c r="F132" s="122"/>
    </row>
    <row r="133" spans="1:6" x14ac:dyDescent="0.25">
      <c r="A133" s="110" t="s">
        <v>11</v>
      </c>
      <c r="C133" s="108">
        <f>SUM(C128:C132)</f>
        <v>82086.349999999977</v>
      </c>
      <c r="F133" s="122"/>
    </row>
    <row r="134" spans="1:6" x14ac:dyDescent="0.25">
      <c r="A134" s="107"/>
      <c r="F134" s="122"/>
    </row>
    <row r="135" spans="1:6" x14ac:dyDescent="0.25">
      <c r="A135" s="107"/>
      <c r="F135" s="122"/>
    </row>
    <row r="136" spans="1:6" x14ac:dyDescent="0.25">
      <c r="A136" s="107" t="s">
        <v>508</v>
      </c>
      <c r="F136" s="122"/>
    </row>
    <row r="137" spans="1:6" x14ac:dyDescent="0.25">
      <c r="A137" s="107"/>
      <c r="F137" s="122"/>
    </row>
    <row r="138" spans="1:6" x14ac:dyDescent="0.25">
      <c r="A138" s="107"/>
      <c r="F138" s="122"/>
    </row>
    <row r="139" spans="1:6" x14ac:dyDescent="0.25">
      <c r="A139" s="107" t="s">
        <v>36</v>
      </c>
      <c r="C139" s="106">
        <f>'PRIMA NOTA'!D181</f>
        <v>36436.660000000003</v>
      </c>
      <c r="F139" s="122"/>
    </row>
    <row r="140" spans="1:6" x14ac:dyDescent="0.25">
      <c r="A140" s="107" t="s">
        <v>509</v>
      </c>
      <c r="C140" s="106">
        <f>'PRIMA NOTA'!A181</f>
        <v>26848.460000000003</v>
      </c>
      <c r="F140" s="122"/>
    </row>
    <row r="141" spans="1:6" x14ac:dyDescent="0.25">
      <c r="A141" s="107" t="s">
        <v>510</v>
      </c>
      <c r="C141" s="106">
        <f>'PRIMA NOTA'!E181</f>
        <v>110.06</v>
      </c>
      <c r="F141" s="122"/>
    </row>
    <row r="142" spans="1:6" x14ac:dyDescent="0.25">
      <c r="A142" s="107" t="s">
        <v>511</v>
      </c>
      <c r="C142" s="106">
        <f>'PRIMA NOTA'!B181</f>
        <v>1280.9000000000005</v>
      </c>
      <c r="F142" s="122"/>
    </row>
    <row r="143" spans="1:6" x14ac:dyDescent="0.25">
      <c r="A143" s="107" t="s">
        <v>512</v>
      </c>
      <c r="C143" s="106">
        <f>'PRIMA NOTA'!B128</f>
        <v>2777.71</v>
      </c>
      <c r="F143" s="122"/>
    </row>
    <row r="144" spans="1:6" x14ac:dyDescent="0.25">
      <c r="A144" s="107"/>
      <c r="F144" s="122"/>
    </row>
    <row r="145" spans="1:6" x14ac:dyDescent="0.25">
      <c r="A145" s="110" t="s">
        <v>23</v>
      </c>
      <c r="E145" s="93" t="s">
        <v>23</v>
      </c>
      <c r="F145" s="122"/>
    </row>
    <row r="146" spans="1:6" x14ac:dyDescent="0.25">
      <c r="A146" s="107"/>
      <c r="F146" s="122"/>
    </row>
    <row r="147" spans="1:6" x14ac:dyDescent="0.25">
      <c r="A147" s="110" t="s">
        <v>23</v>
      </c>
      <c r="F147" s="122"/>
    </row>
    <row r="148" spans="1:6" x14ac:dyDescent="0.25">
      <c r="A148" s="107"/>
      <c r="F148" s="122"/>
    </row>
    <row r="149" spans="1:6" x14ac:dyDescent="0.25">
      <c r="A149" s="110" t="s">
        <v>23</v>
      </c>
      <c r="C149" s="108">
        <f>SUM(C139:C148)</f>
        <v>67453.790000000008</v>
      </c>
      <c r="F149" s="122"/>
    </row>
    <row r="150" spans="1:6" x14ac:dyDescent="0.25">
      <c r="A150" s="107"/>
      <c r="F150" s="122"/>
    </row>
    <row r="151" spans="1:6" x14ac:dyDescent="0.25">
      <c r="A151" s="110" t="s">
        <v>23</v>
      </c>
      <c r="C151" s="109" t="s">
        <v>23</v>
      </c>
      <c r="F151" s="122"/>
    </row>
    <row r="152" spans="1:6" x14ac:dyDescent="0.25">
      <c r="A152" s="110" t="s">
        <v>513</v>
      </c>
      <c r="C152" s="109">
        <f>'PRIMA NOTA'!N156</f>
        <v>1277.45</v>
      </c>
      <c r="F152" s="122"/>
    </row>
    <row r="153" spans="1:6" x14ac:dyDescent="0.25">
      <c r="A153" s="110" t="s">
        <v>23</v>
      </c>
      <c r="C153" s="109" t="s">
        <v>23</v>
      </c>
      <c r="F153" s="122"/>
    </row>
    <row r="154" spans="1:6" x14ac:dyDescent="0.25">
      <c r="A154" s="110" t="s">
        <v>17</v>
      </c>
      <c r="C154" s="109">
        <f>C133-C149-C152</f>
        <v>13355.109999999968</v>
      </c>
      <c r="F154" s="122"/>
    </row>
    <row r="155" spans="1:6" x14ac:dyDescent="0.25">
      <c r="A155" s="110" t="s">
        <v>23</v>
      </c>
      <c r="F155" s="122"/>
    </row>
    <row r="156" spans="1:6" x14ac:dyDescent="0.25">
      <c r="A156" s="110" t="s">
        <v>23</v>
      </c>
      <c r="E156" s="93" t="s">
        <v>23</v>
      </c>
      <c r="F156" s="122"/>
    </row>
    <row r="157" spans="1:6" x14ac:dyDescent="0.25">
      <c r="A157" s="110"/>
      <c r="C157" s="108"/>
      <c r="F157" s="122"/>
    </row>
    <row r="158" spans="1:6" x14ac:dyDescent="0.25">
      <c r="A158" s="110"/>
      <c r="C158" s="108"/>
      <c r="F158" s="122"/>
    </row>
    <row r="159" spans="1:6" x14ac:dyDescent="0.25">
      <c r="A159" s="110"/>
      <c r="C159" s="108"/>
      <c r="F159" s="122"/>
    </row>
    <row r="160" spans="1:6" x14ac:dyDescent="0.25">
      <c r="A160" s="110"/>
      <c r="C160" s="108"/>
      <c r="F160" s="122"/>
    </row>
    <row r="161" spans="1:6" x14ac:dyDescent="0.25">
      <c r="A161" s="110" t="s">
        <v>134</v>
      </c>
      <c r="C161" s="109">
        <f>'PRIMA NOTA'!H126</f>
        <v>4712.3999999999996</v>
      </c>
      <c r="F161" s="122"/>
    </row>
    <row r="162" spans="1:6" x14ac:dyDescent="0.25">
      <c r="A162" s="107" t="s">
        <v>136</v>
      </c>
      <c r="C162" s="109">
        <f>'PRIMA NOTA'!H128</f>
        <v>5859.02</v>
      </c>
      <c r="F162" s="122"/>
    </row>
    <row r="163" spans="1:6" x14ac:dyDescent="0.25">
      <c r="A163" s="107" t="s">
        <v>140</v>
      </c>
      <c r="C163" s="109">
        <f>'PRIMA NOTA'!H130</f>
        <v>23.73</v>
      </c>
      <c r="F163" s="122"/>
    </row>
    <row r="164" spans="1:6" x14ac:dyDescent="0.25">
      <c r="A164" s="107" t="s">
        <v>514</v>
      </c>
      <c r="C164" s="109">
        <f>'PRIMA NOTA'!H132</f>
        <v>436.6</v>
      </c>
      <c r="F164" s="122"/>
    </row>
    <row r="165" spans="1:6" x14ac:dyDescent="0.25">
      <c r="A165" s="107"/>
      <c r="C165" s="108"/>
      <c r="F165" s="122"/>
    </row>
    <row r="166" spans="1:6" x14ac:dyDescent="0.25">
      <c r="A166" s="110" t="s">
        <v>11</v>
      </c>
      <c r="C166" s="108">
        <f>SUM(C161:C165)</f>
        <v>11031.75</v>
      </c>
      <c r="F166" s="122"/>
    </row>
    <row r="167" spans="1:6" x14ac:dyDescent="0.25">
      <c r="A167" s="110"/>
      <c r="C167" s="108"/>
      <c r="F167" s="122"/>
    </row>
    <row r="168" spans="1:6" x14ac:dyDescent="0.25">
      <c r="A168" s="110"/>
      <c r="C168" s="108"/>
      <c r="F168" s="122"/>
    </row>
    <row r="169" spans="1:6" x14ac:dyDescent="0.25">
      <c r="A169" s="110"/>
      <c r="C169" s="108"/>
      <c r="F169" s="122"/>
    </row>
    <row r="170" spans="1:6" x14ac:dyDescent="0.25">
      <c r="A170" s="110"/>
      <c r="C170" s="108"/>
      <c r="F170" s="122"/>
    </row>
    <row r="171" spans="1:6" x14ac:dyDescent="0.25">
      <c r="A171" s="110"/>
      <c r="C171" s="108"/>
      <c r="F171" s="122"/>
    </row>
    <row r="172" spans="1:6" x14ac:dyDescent="0.25">
      <c r="A172" s="110"/>
      <c r="C172" s="108"/>
      <c r="F172" s="122"/>
    </row>
    <row r="173" spans="1:6" x14ac:dyDescent="0.25">
      <c r="A173" s="110"/>
      <c r="C173" s="108"/>
      <c r="F173" s="122"/>
    </row>
    <row r="174" spans="1:6" x14ac:dyDescent="0.25">
      <c r="A174" s="110"/>
      <c r="C174" s="108"/>
      <c r="F174" s="122"/>
    </row>
    <row r="175" spans="1:6" x14ac:dyDescent="0.25">
      <c r="A175" s="110"/>
      <c r="C175" s="108"/>
      <c r="F175" s="122"/>
    </row>
    <row r="176" spans="1:6" x14ac:dyDescent="0.25">
      <c r="A176" s="110"/>
      <c r="C176" s="108"/>
      <c r="F176" s="122"/>
    </row>
    <row r="177" spans="1:6" x14ac:dyDescent="0.25">
      <c r="A177" s="110"/>
      <c r="C177" s="108"/>
      <c r="F177" s="122"/>
    </row>
    <row r="178" spans="1:6" x14ac:dyDescent="0.25">
      <c r="A178" s="107"/>
      <c r="F178" s="122"/>
    </row>
    <row r="179" spans="1:6" x14ac:dyDescent="0.25">
      <c r="A179" s="107"/>
      <c r="F179" s="122"/>
    </row>
    <row r="180" spans="1:6" ht="13.8" customHeight="1" thickBot="1" x14ac:dyDescent="0.3">
      <c r="A180" s="107"/>
      <c r="F180" s="122"/>
    </row>
    <row r="181" spans="1:6" ht="13.8" customHeight="1" thickBot="1" x14ac:dyDescent="0.3">
      <c r="A181" s="111" t="s">
        <v>515</v>
      </c>
      <c r="B181" s="112"/>
      <c r="C181" s="117">
        <f>C154-C166</f>
        <v>2323.3599999999678</v>
      </c>
      <c r="D181" s="112"/>
      <c r="E181" s="112"/>
      <c r="F181" s="123" t="s">
        <v>516</v>
      </c>
    </row>
    <row r="183" spans="1:6" ht="13.8" customHeight="1" thickBot="1" x14ac:dyDescent="0.3"/>
    <row r="184" spans="1:6" ht="13.8" customHeight="1" thickBot="1" x14ac:dyDescent="0.3">
      <c r="A184" s="113" t="s">
        <v>517</v>
      </c>
      <c r="B184" s="114"/>
      <c r="C184" s="116">
        <f>'PRIMA NOTA'!A185</f>
        <v>45295</v>
      </c>
      <c r="D184" s="115"/>
      <c r="E184" s="115"/>
      <c r="F184" s="120" t="s">
        <v>504</v>
      </c>
    </row>
    <row r="185" spans="1:6" x14ac:dyDescent="0.25">
      <c r="A185" s="107"/>
      <c r="F185" s="121"/>
    </row>
    <row r="186" spans="1:6" x14ac:dyDescent="0.25">
      <c r="A186" s="107"/>
      <c r="F186" s="122"/>
    </row>
    <row r="187" spans="1:6" x14ac:dyDescent="0.25">
      <c r="A187" s="110" t="s">
        <v>23</v>
      </c>
      <c r="F187" s="122"/>
    </row>
    <row r="188" spans="1:6" x14ac:dyDescent="0.25">
      <c r="A188" s="107"/>
      <c r="F188" s="122"/>
    </row>
    <row r="189" spans="1:6" x14ac:dyDescent="0.25">
      <c r="A189" s="110" t="s">
        <v>505</v>
      </c>
      <c r="C189" s="106">
        <f>'PRIMA NOTA'!Z242</f>
        <v>78385.319999999992</v>
      </c>
      <c r="F189" s="122">
        <f>C189</f>
        <v>78385.319999999992</v>
      </c>
    </row>
    <row r="190" spans="1:6" x14ac:dyDescent="0.25">
      <c r="A190" s="107" t="s">
        <v>71</v>
      </c>
      <c r="C190" s="106">
        <f>'PRIMA NOTA'!L234</f>
        <v>1318.0700000000002</v>
      </c>
      <c r="F190" s="122" t="s">
        <v>23</v>
      </c>
    </row>
    <row r="191" spans="1:6" x14ac:dyDescent="0.25">
      <c r="A191" s="107" t="s">
        <v>506</v>
      </c>
      <c r="C191" s="109">
        <f>'PRIMA NOTA'!L233</f>
        <v>0</v>
      </c>
      <c r="F191" s="122">
        <v>77587.009999999995</v>
      </c>
    </row>
    <row r="192" spans="1:6" x14ac:dyDescent="0.25">
      <c r="A192" s="110" t="s">
        <v>507</v>
      </c>
      <c r="C192" s="106">
        <f>'PRIMA NOTA'!L236</f>
        <v>8135.1100000000006</v>
      </c>
      <c r="F192" s="122"/>
    </row>
    <row r="193" spans="1:6" x14ac:dyDescent="0.25">
      <c r="A193" s="107" t="s">
        <v>518</v>
      </c>
      <c r="C193">
        <f>'PRIMA NOTA'!L235</f>
        <v>130</v>
      </c>
      <c r="F193" s="122"/>
    </row>
    <row r="194" spans="1:6" x14ac:dyDescent="0.25">
      <c r="A194" s="110" t="s">
        <v>11</v>
      </c>
      <c r="C194" s="108">
        <f>SUM(C189:C193)</f>
        <v>87968.5</v>
      </c>
      <c r="F194" s="122"/>
    </row>
    <row r="195" spans="1:6" x14ac:dyDescent="0.25">
      <c r="A195" s="107"/>
      <c r="F195" s="122"/>
    </row>
    <row r="196" spans="1:6" x14ac:dyDescent="0.25">
      <c r="A196" s="107"/>
      <c r="F196" s="122"/>
    </row>
    <row r="197" spans="1:6" x14ac:dyDescent="0.25">
      <c r="A197" s="107" t="s">
        <v>508</v>
      </c>
      <c r="F197" s="122"/>
    </row>
    <row r="198" spans="1:6" x14ac:dyDescent="0.25">
      <c r="A198" s="107"/>
      <c r="F198" s="122"/>
    </row>
    <row r="199" spans="1:6" x14ac:dyDescent="0.25">
      <c r="A199" s="107"/>
      <c r="F199" s="122"/>
    </row>
    <row r="200" spans="1:6" x14ac:dyDescent="0.25">
      <c r="A200" s="107" t="s">
        <v>36</v>
      </c>
      <c r="C200" s="106">
        <f>'PRIMA NOTA'!D242</f>
        <v>37698.210000000006</v>
      </c>
      <c r="F200" s="122"/>
    </row>
    <row r="201" spans="1:6" x14ac:dyDescent="0.25">
      <c r="A201" s="107" t="s">
        <v>509</v>
      </c>
      <c r="C201" s="106">
        <f>'PRIMA NOTA'!A242</f>
        <v>32579.360000000001</v>
      </c>
      <c r="F201" s="122"/>
    </row>
    <row r="202" spans="1:6" x14ac:dyDescent="0.25">
      <c r="A202" s="107" t="s">
        <v>510</v>
      </c>
      <c r="C202" s="106">
        <f>'PRIMA NOTA'!E242</f>
        <v>65.27000000000001</v>
      </c>
      <c r="F202" s="122"/>
    </row>
    <row r="203" spans="1:6" x14ac:dyDescent="0.25">
      <c r="A203" s="107" t="s">
        <v>511</v>
      </c>
      <c r="C203" s="106">
        <f>'PRIMA NOTA'!B242</f>
        <v>1280.9000000000005</v>
      </c>
      <c r="F203" s="122"/>
    </row>
    <row r="204" spans="1:6" x14ac:dyDescent="0.25">
      <c r="A204" s="107" t="s">
        <v>512</v>
      </c>
      <c r="C204" s="106">
        <f>'PRIMA NOTA'!B189</f>
        <v>2777.71</v>
      </c>
      <c r="F204" s="122"/>
    </row>
    <row r="205" spans="1:6" x14ac:dyDescent="0.25">
      <c r="A205" s="107"/>
      <c r="F205" s="122"/>
    </row>
    <row r="206" spans="1:6" x14ac:dyDescent="0.25">
      <c r="A206" s="110" t="s">
        <v>23</v>
      </c>
      <c r="E206" s="93" t="s">
        <v>23</v>
      </c>
      <c r="F206" s="122"/>
    </row>
    <row r="207" spans="1:6" x14ac:dyDescent="0.25">
      <c r="A207" s="107"/>
      <c r="F207" s="122"/>
    </row>
    <row r="208" spans="1:6" x14ac:dyDescent="0.25">
      <c r="A208" s="110" t="s">
        <v>23</v>
      </c>
      <c r="F208" s="122"/>
    </row>
    <row r="209" spans="1:6" x14ac:dyDescent="0.25">
      <c r="A209" s="107"/>
      <c r="F209" s="122"/>
    </row>
    <row r="210" spans="1:6" x14ac:dyDescent="0.25">
      <c r="A210" s="110" t="s">
        <v>23</v>
      </c>
      <c r="C210" s="108">
        <f>SUM(C200:C209)</f>
        <v>74401.450000000012</v>
      </c>
      <c r="F210" s="122"/>
    </row>
    <row r="211" spans="1:6" x14ac:dyDescent="0.25">
      <c r="A211" s="107"/>
      <c r="F211" s="122"/>
    </row>
    <row r="212" spans="1:6" x14ac:dyDescent="0.25">
      <c r="A212" s="110" t="s">
        <v>23</v>
      </c>
      <c r="C212" s="109" t="s">
        <v>23</v>
      </c>
      <c r="F212" s="122"/>
    </row>
    <row r="213" spans="1:6" x14ac:dyDescent="0.25">
      <c r="A213" s="110" t="s">
        <v>513</v>
      </c>
      <c r="C213" s="109">
        <f>'PRIMA NOTA'!N217</f>
        <v>1277.45</v>
      </c>
      <c r="F213" s="122"/>
    </row>
    <row r="214" spans="1:6" x14ac:dyDescent="0.25">
      <c r="A214" s="110" t="s">
        <v>23</v>
      </c>
      <c r="C214" s="109" t="s">
        <v>23</v>
      </c>
      <c r="F214" s="122"/>
    </row>
    <row r="215" spans="1:6" x14ac:dyDescent="0.25">
      <c r="A215" s="110" t="s">
        <v>17</v>
      </c>
      <c r="C215" s="109">
        <f>C194-C210-C213</f>
        <v>12289.599999999988</v>
      </c>
      <c r="F215" s="122"/>
    </row>
    <row r="216" spans="1:6" x14ac:dyDescent="0.25">
      <c r="A216" s="110" t="s">
        <v>23</v>
      </c>
      <c r="F216" s="122"/>
    </row>
    <row r="217" spans="1:6" x14ac:dyDescent="0.25">
      <c r="A217" s="110" t="s">
        <v>23</v>
      </c>
      <c r="E217" s="93" t="s">
        <v>23</v>
      </c>
      <c r="F217" s="122"/>
    </row>
    <row r="218" spans="1:6" x14ac:dyDescent="0.25">
      <c r="A218" s="110"/>
      <c r="C218" s="108"/>
      <c r="F218" s="122"/>
    </row>
    <row r="219" spans="1:6" x14ac:dyDescent="0.25">
      <c r="A219" s="110"/>
      <c r="C219" s="108"/>
      <c r="F219" s="122"/>
    </row>
    <row r="220" spans="1:6" x14ac:dyDescent="0.25">
      <c r="A220" s="110"/>
      <c r="C220" s="108"/>
      <c r="F220" s="122"/>
    </row>
    <row r="221" spans="1:6" x14ac:dyDescent="0.25">
      <c r="A221" s="110"/>
      <c r="C221" s="108"/>
      <c r="F221" s="122"/>
    </row>
    <row r="222" spans="1:6" x14ac:dyDescent="0.25">
      <c r="A222" s="110" t="s">
        <v>134</v>
      </c>
      <c r="C222" s="109">
        <f>'PRIMA NOTA'!H187</f>
        <v>4750.8499999999995</v>
      </c>
      <c r="F222" s="122"/>
    </row>
    <row r="223" spans="1:6" x14ac:dyDescent="0.25">
      <c r="A223" s="107" t="s">
        <v>136</v>
      </c>
      <c r="C223" s="109">
        <f>'PRIMA NOTA'!H189</f>
        <v>6963.2300000000005</v>
      </c>
      <c r="F223" s="122"/>
    </row>
    <row r="224" spans="1:6" x14ac:dyDescent="0.25">
      <c r="A224" s="107" t="s">
        <v>140</v>
      </c>
      <c r="C224" s="109">
        <f>'PRIMA NOTA'!H191</f>
        <v>23.73</v>
      </c>
      <c r="F224" s="122"/>
    </row>
    <row r="225" spans="1:6" x14ac:dyDescent="0.25">
      <c r="A225" s="107" t="s">
        <v>514</v>
      </c>
      <c r="C225" s="109">
        <f>'PRIMA NOTA'!H193</f>
        <v>436.6</v>
      </c>
      <c r="F225" s="122"/>
    </row>
    <row r="226" spans="1:6" x14ac:dyDescent="0.25">
      <c r="A226" s="107"/>
      <c r="C226" s="108"/>
      <c r="F226" s="122"/>
    </row>
    <row r="227" spans="1:6" x14ac:dyDescent="0.25">
      <c r="A227" s="110" t="s">
        <v>11</v>
      </c>
      <c r="C227" s="108">
        <f>SUM(C222:C226)</f>
        <v>12174.41</v>
      </c>
      <c r="F227" s="122"/>
    </row>
    <row r="228" spans="1:6" x14ac:dyDescent="0.25">
      <c r="A228" s="110"/>
      <c r="C228" s="108"/>
      <c r="F228" s="122"/>
    </row>
    <row r="229" spans="1:6" x14ac:dyDescent="0.25">
      <c r="A229" s="110"/>
      <c r="C229" s="108"/>
      <c r="F229" s="122"/>
    </row>
    <row r="230" spans="1:6" x14ac:dyDescent="0.25">
      <c r="A230" s="110"/>
      <c r="C230" s="108"/>
      <c r="F230" s="122"/>
    </row>
    <row r="231" spans="1:6" x14ac:dyDescent="0.25">
      <c r="A231" s="110"/>
      <c r="C231" s="108"/>
      <c r="F231" s="122"/>
    </row>
    <row r="232" spans="1:6" x14ac:dyDescent="0.25">
      <c r="A232" s="110"/>
      <c r="C232" s="108"/>
      <c r="F232" s="122"/>
    </row>
    <row r="233" spans="1:6" x14ac:dyDescent="0.25">
      <c r="A233" s="110"/>
      <c r="C233" s="108"/>
      <c r="F233" s="122"/>
    </row>
    <row r="234" spans="1:6" x14ac:dyDescent="0.25">
      <c r="A234" s="110"/>
      <c r="C234" s="108"/>
      <c r="F234" s="122"/>
    </row>
    <row r="235" spans="1:6" x14ac:dyDescent="0.25">
      <c r="A235" s="110"/>
      <c r="C235" s="108"/>
      <c r="F235" s="122"/>
    </row>
    <row r="236" spans="1:6" x14ac:dyDescent="0.25">
      <c r="A236" s="110"/>
      <c r="C236" s="108"/>
      <c r="F236" s="122"/>
    </row>
    <row r="237" spans="1:6" x14ac:dyDescent="0.25">
      <c r="A237" s="110"/>
      <c r="C237" s="108"/>
      <c r="F237" s="122"/>
    </row>
    <row r="238" spans="1:6" x14ac:dyDescent="0.25">
      <c r="A238" s="110"/>
      <c r="C238" s="108"/>
      <c r="F238" s="122"/>
    </row>
    <row r="239" spans="1:6" x14ac:dyDescent="0.25">
      <c r="A239" s="107"/>
      <c r="F239" s="122"/>
    </row>
    <row r="240" spans="1:6" x14ac:dyDescent="0.25">
      <c r="A240" s="107"/>
      <c r="F240" s="122"/>
    </row>
    <row r="241" spans="1:6" ht="13.8" customHeight="1" thickBot="1" x14ac:dyDescent="0.3">
      <c r="A241" s="107"/>
      <c r="F241" s="122"/>
    </row>
    <row r="242" spans="1:6" ht="13.8" customHeight="1" thickBot="1" x14ac:dyDescent="0.3">
      <c r="A242" s="111" t="s">
        <v>515</v>
      </c>
      <c r="B242" s="112"/>
      <c r="C242" s="117">
        <f>C215-C227</f>
        <v>115.18999999998778</v>
      </c>
      <c r="D242" s="112"/>
      <c r="E242" s="112"/>
      <c r="F242" s="123" t="s">
        <v>516</v>
      </c>
    </row>
    <row r="244" spans="1:6" ht="13.8" customHeight="1" thickBot="1" x14ac:dyDescent="0.3"/>
    <row r="245" spans="1:6" ht="13.8" customHeight="1" thickBot="1" x14ac:dyDescent="0.3">
      <c r="A245" s="113" t="s">
        <v>517</v>
      </c>
      <c r="B245" s="114"/>
      <c r="C245" s="116">
        <f>'PRIMA NOTA'!A246</f>
        <v>44931</v>
      </c>
      <c r="D245" s="115"/>
      <c r="E245" s="115"/>
      <c r="F245" s="120" t="s">
        <v>504</v>
      </c>
    </row>
    <row r="246" spans="1:6" x14ac:dyDescent="0.25">
      <c r="A246" s="107"/>
      <c r="F246" s="121"/>
    </row>
    <row r="247" spans="1:6" x14ac:dyDescent="0.25">
      <c r="A247" s="107"/>
      <c r="F247" s="122"/>
    </row>
    <row r="248" spans="1:6" x14ac:dyDescent="0.25">
      <c r="A248" s="110" t="s">
        <v>23</v>
      </c>
      <c r="F248" s="122"/>
    </row>
    <row r="249" spans="1:6" x14ac:dyDescent="0.25">
      <c r="A249" s="107"/>
      <c r="F249" s="122"/>
    </row>
    <row r="250" spans="1:6" x14ac:dyDescent="0.25">
      <c r="A250" s="110" t="s">
        <v>505</v>
      </c>
      <c r="C250" s="106">
        <f>'PRIMA NOTA'!Z303</f>
        <v>83455.959999999992</v>
      </c>
      <c r="F250" s="122">
        <f>C250</f>
        <v>83455.959999999992</v>
      </c>
    </row>
    <row r="251" spans="1:6" x14ac:dyDescent="0.25">
      <c r="A251" s="107" t="s">
        <v>71</v>
      </c>
      <c r="C251" s="106">
        <f>'PRIMA NOTA'!L295</f>
        <v>1599.58</v>
      </c>
      <c r="F251" s="122" t="s">
        <v>23</v>
      </c>
    </row>
    <row r="252" spans="1:6" x14ac:dyDescent="0.25">
      <c r="A252" s="107" t="s">
        <v>506</v>
      </c>
      <c r="C252" s="109">
        <f>'PRIMA NOTA'!L294</f>
        <v>0</v>
      </c>
      <c r="F252" s="122">
        <v>77587.009999999995</v>
      </c>
    </row>
    <row r="253" spans="1:6" x14ac:dyDescent="0.25">
      <c r="A253" s="110" t="s">
        <v>507</v>
      </c>
      <c r="C253" s="106">
        <f>'PRIMA NOTA'!L297</f>
        <v>17719.11</v>
      </c>
      <c r="F253" s="122"/>
    </row>
    <row r="254" spans="1:6" x14ac:dyDescent="0.25">
      <c r="A254" s="107" t="s">
        <v>518</v>
      </c>
      <c r="C254">
        <f>'PRIMA NOTA'!L296</f>
        <v>130</v>
      </c>
      <c r="F254" s="122"/>
    </row>
    <row r="255" spans="1:6" x14ac:dyDescent="0.25">
      <c r="A255" s="110" t="s">
        <v>11</v>
      </c>
      <c r="C255" s="108">
        <f>SUM(C250:C254)</f>
        <v>102904.65</v>
      </c>
      <c r="F255" s="122"/>
    </row>
    <row r="256" spans="1:6" x14ac:dyDescent="0.25">
      <c r="A256" s="107"/>
      <c r="F256" s="122"/>
    </row>
    <row r="257" spans="1:6" x14ac:dyDescent="0.25">
      <c r="A257" s="107"/>
      <c r="F257" s="122"/>
    </row>
    <row r="258" spans="1:6" x14ac:dyDescent="0.25">
      <c r="A258" s="107" t="s">
        <v>508</v>
      </c>
      <c r="F258" s="122"/>
    </row>
    <row r="259" spans="1:6" x14ac:dyDescent="0.25">
      <c r="A259" s="107"/>
      <c r="F259" s="122"/>
    </row>
    <row r="260" spans="1:6" x14ac:dyDescent="0.25">
      <c r="A260" s="107"/>
      <c r="F260" s="122"/>
    </row>
    <row r="261" spans="1:6" x14ac:dyDescent="0.25">
      <c r="A261" s="107" t="s">
        <v>36</v>
      </c>
      <c r="C261" s="106">
        <f>'PRIMA NOTA'!D303</f>
        <v>47861.070000000007</v>
      </c>
      <c r="F261" s="122"/>
    </row>
    <row r="262" spans="1:6" x14ac:dyDescent="0.25">
      <c r="A262" s="107" t="s">
        <v>509</v>
      </c>
      <c r="C262" s="106">
        <f>'PRIMA NOTA'!A303</f>
        <v>38069.26</v>
      </c>
      <c r="F262" s="122"/>
    </row>
    <row r="263" spans="1:6" x14ac:dyDescent="0.25">
      <c r="A263" s="107" t="s">
        <v>510</v>
      </c>
      <c r="C263" s="106">
        <f>'PRIMA NOTA'!E303</f>
        <v>65.27000000000001</v>
      </c>
      <c r="F263" s="122"/>
    </row>
    <row r="264" spans="1:6" x14ac:dyDescent="0.25">
      <c r="A264" s="107" t="s">
        <v>511</v>
      </c>
      <c r="C264" s="106">
        <f>'PRIMA NOTA'!B303</f>
        <v>1317.5700000000006</v>
      </c>
      <c r="F264" s="122"/>
    </row>
    <row r="265" spans="1:6" x14ac:dyDescent="0.25">
      <c r="A265" s="107" t="s">
        <v>512</v>
      </c>
      <c r="C265" s="106">
        <f>'PRIMA NOTA'!B250</f>
        <v>-1</v>
      </c>
      <c r="F265" s="122"/>
    </row>
    <row r="266" spans="1:6" x14ac:dyDescent="0.25">
      <c r="A266" s="107"/>
      <c r="F266" s="122"/>
    </row>
    <row r="267" spans="1:6" x14ac:dyDescent="0.25">
      <c r="A267" s="110" t="s">
        <v>23</v>
      </c>
      <c r="E267" s="93" t="s">
        <v>23</v>
      </c>
      <c r="F267" s="122"/>
    </row>
    <row r="268" spans="1:6" x14ac:dyDescent="0.25">
      <c r="A268" s="107"/>
      <c r="F268" s="122"/>
    </row>
    <row r="269" spans="1:6" x14ac:dyDescent="0.25">
      <c r="A269" s="110" t="s">
        <v>23</v>
      </c>
      <c r="F269" s="122"/>
    </row>
    <row r="270" spans="1:6" x14ac:dyDescent="0.25">
      <c r="A270" s="107"/>
      <c r="F270" s="122"/>
    </row>
    <row r="271" spans="1:6" x14ac:dyDescent="0.25">
      <c r="A271" s="110" t="s">
        <v>23</v>
      </c>
      <c r="C271" s="108">
        <f>SUM(C261:C270)</f>
        <v>87312.170000000027</v>
      </c>
      <c r="F271" s="122"/>
    </row>
    <row r="272" spans="1:6" x14ac:dyDescent="0.25">
      <c r="A272" s="107"/>
      <c r="F272" s="122"/>
    </row>
    <row r="273" spans="1:6" x14ac:dyDescent="0.25">
      <c r="A273" s="110" t="s">
        <v>23</v>
      </c>
      <c r="C273" s="109" t="s">
        <v>23</v>
      </c>
      <c r="F273" s="122"/>
    </row>
    <row r="274" spans="1:6" x14ac:dyDescent="0.25">
      <c r="A274" s="110" t="s">
        <v>513</v>
      </c>
      <c r="C274" s="109">
        <f>'PRIMA NOTA'!N278</f>
        <v>1277.45</v>
      </c>
      <c r="F274" s="122"/>
    </row>
    <row r="275" spans="1:6" x14ac:dyDescent="0.25">
      <c r="A275" s="110" t="s">
        <v>23</v>
      </c>
      <c r="C275" s="109" t="s">
        <v>23</v>
      </c>
      <c r="F275" s="122"/>
    </row>
    <row r="276" spans="1:6" x14ac:dyDescent="0.25">
      <c r="A276" s="110" t="s">
        <v>17</v>
      </c>
      <c r="C276" s="109">
        <f>C255-C271-C274</f>
        <v>14315.029999999966</v>
      </c>
      <c r="F276" s="122"/>
    </row>
    <row r="277" spans="1:6" x14ac:dyDescent="0.25">
      <c r="A277" s="110" t="s">
        <v>23</v>
      </c>
      <c r="F277" s="122"/>
    </row>
    <row r="278" spans="1:6" x14ac:dyDescent="0.25">
      <c r="A278" s="110" t="s">
        <v>23</v>
      </c>
      <c r="E278" s="93" t="s">
        <v>23</v>
      </c>
      <c r="F278" s="122"/>
    </row>
    <row r="279" spans="1:6" x14ac:dyDescent="0.25">
      <c r="A279" s="110"/>
      <c r="C279" s="108"/>
      <c r="F279" s="122"/>
    </row>
    <row r="280" spans="1:6" x14ac:dyDescent="0.25">
      <c r="A280" s="110"/>
      <c r="C280" s="108"/>
      <c r="F280" s="122"/>
    </row>
    <row r="281" spans="1:6" x14ac:dyDescent="0.25">
      <c r="A281" s="110"/>
      <c r="C281" s="108"/>
      <c r="F281" s="122"/>
    </row>
    <row r="282" spans="1:6" x14ac:dyDescent="0.25">
      <c r="A282" s="110"/>
      <c r="C282" s="108"/>
      <c r="F282" s="122"/>
    </row>
    <row r="283" spans="1:6" x14ac:dyDescent="0.25">
      <c r="A283" s="110" t="s">
        <v>134</v>
      </c>
      <c r="C283" s="109">
        <f>'PRIMA NOTA'!H248</f>
        <v>5896.5899999999992</v>
      </c>
      <c r="F283" s="122"/>
    </row>
    <row r="284" spans="1:6" x14ac:dyDescent="0.25">
      <c r="A284" s="107" t="s">
        <v>136</v>
      </c>
      <c r="C284" s="109">
        <f>'PRIMA NOTA'!H250</f>
        <v>7833.84</v>
      </c>
      <c r="F284" s="122"/>
    </row>
    <row r="285" spans="1:6" x14ac:dyDescent="0.25">
      <c r="A285" s="107" t="s">
        <v>140</v>
      </c>
      <c r="C285" s="109">
        <f>'PRIMA NOTA'!H252</f>
        <v>23.73</v>
      </c>
      <c r="F285" s="122"/>
    </row>
    <row r="286" spans="1:6" x14ac:dyDescent="0.25">
      <c r="A286" s="107" t="s">
        <v>514</v>
      </c>
      <c r="C286" s="109">
        <f>'PRIMA NOTA'!H254</f>
        <v>449.93</v>
      </c>
      <c r="F286" s="122"/>
    </row>
    <row r="287" spans="1:6" x14ac:dyDescent="0.25">
      <c r="A287" s="107"/>
      <c r="C287" s="108"/>
      <c r="F287" s="122"/>
    </row>
    <row r="288" spans="1:6" x14ac:dyDescent="0.25">
      <c r="A288" s="110" t="s">
        <v>11</v>
      </c>
      <c r="C288" s="108">
        <f>SUM(C283:C287)</f>
        <v>14204.09</v>
      </c>
      <c r="F288" s="122"/>
    </row>
    <row r="289" spans="1:6" x14ac:dyDescent="0.25">
      <c r="A289" s="110"/>
      <c r="C289" s="108"/>
      <c r="F289" s="122"/>
    </row>
    <row r="290" spans="1:6" x14ac:dyDescent="0.25">
      <c r="A290" s="110"/>
      <c r="C290" s="108"/>
      <c r="F290" s="122"/>
    </row>
    <row r="291" spans="1:6" x14ac:dyDescent="0.25">
      <c r="A291" s="110"/>
      <c r="C291" s="108"/>
      <c r="F291" s="122"/>
    </row>
    <row r="292" spans="1:6" x14ac:dyDescent="0.25">
      <c r="A292" s="110"/>
      <c r="C292" s="108"/>
      <c r="F292" s="122"/>
    </row>
    <row r="293" spans="1:6" x14ac:dyDescent="0.25">
      <c r="A293" s="110"/>
      <c r="C293" s="108"/>
      <c r="F293" s="122"/>
    </row>
    <row r="294" spans="1:6" x14ac:dyDescent="0.25">
      <c r="A294" s="110"/>
      <c r="C294" s="108"/>
      <c r="F294" s="122"/>
    </row>
    <row r="295" spans="1:6" x14ac:dyDescent="0.25">
      <c r="A295" s="110"/>
      <c r="C295" s="108"/>
      <c r="F295" s="122"/>
    </row>
    <row r="296" spans="1:6" x14ac:dyDescent="0.25">
      <c r="A296" s="110"/>
      <c r="C296" s="108"/>
      <c r="F296" s="122"/>
    </row>
    <row r="297" spans="1:6" x14ac:dyDescent="0.25">
      <c r="A297" s="110"/>
      <c r="C297" s="108"/>
      <c r="F297" s="122"/>
    </row>
    <row r="298" spans="1:6" x14ac:dyDescent="0.25">
      <c r="A298" s="110"/>
      <c r="C298" s="108"/>
      <c r="F298" s="122"/>
    </row>
    <row r="299" spans="1:6" x14ac:dyDescent="0.25">
      <c r="A299" s="110"/>
      <c r="C299" s="108"/>
      <c r="F299" s="122"/>
    </row>
    <row r="300" spans="1:6" x14ac:dyDescent="0.25">
      <c r="A300" s="107"/>
      <c r="F300" s="122"/>
    </row>
    <row r="301" spans="1:6" x14ac:dyDescent="0.25">
      <c r="A301" s="107"/>
      <c r="F301" s="122"/>
    </row>
    <row r="302" spans="1:6" ht="13.8" customHeight="1" thickBot="1" x14ac:dyDescent="0.3">
      <c r="A302" s="107"/>
      <c r="F302" s="122"/>
    </row>
    <row r="303" spans="1:6" ht="13.8" customHeight="1" thickBot="1" x14ac:dyDescent="0.3">
      <c r="A303" s="111" t="s">
        <v>515</v>
      </c>
      <c r="B303" s="112"/>
      <c r="C303" s="117">
        <f>C276-C288</f>
        <v>110.93999999996595</v>
      </c>
      <c r="D303" s="112"/>
      <c r="E303" s="112"/>
      <c r="F303" s="123" t="s">
        <v>516</v>
      </c>
    </row>
    <row r="305" spans="1:6" ht="13.8" customHeight="1" thickBot="1" x14ac:dyDescent="0.3"/>
    <row r="306" spans="1:6" ht="13.8" customHeight="1" thickBot="1" x14ac:dyDescent="0.3">
      <c r="A306" s="113" t="s">
        <v>517</v>
      </c>
      <c r="B306" s="114"/>
      <c r="C306" s="116">
        <f>'PRIMA NOTA'!A307</f>
        <v>45299</v>
      </c>
      <c r="D306" s="115"/>
      <c r="E306" s="115"/>
      <c r="F306" s="120" t="s">
        <v>504</v>
      </c>
    </row>
    <row r="307" spans="1:6" x14ac:dyDescent="0.25">
      <c r="A307" s="107"/>
      <c r="F307" s="121"/>
    </row>
    <row r="308" spans="1:6" x14ac:dyDescent="0.25">
      <c r="A308" s="107"/>
      <c r="F308" s="122"/>
    </row>
    <row r="309" spans="1:6" x14ac:dyDescent="0.25">
      <c r="A309" s="110" t="s">
        <v>23</v>
      </c>
      <c r="F309" s="122"/>
    </row>
    <row r="310" spans="1:6" x14ac:dyDescent="0.25">
      <c r="A310" s="107"/>
      <c r="F310" s="122"/>
    </row>
    <row r="311" spans="1:6" x14ac:dyDescent="0.25">
      <c r="A311" s="110" t="s">
        <v>505</v>
      </c>
      <c r="C311" s="106">
        <f>'PRIMA NOTA'!Z364</f>
        <v>97725.739999999991</v>
      </c>
      <c r="F311" s="122">
        <f>C311</f>
        <v>97725.739999999991</v>
      </c>
    </row>
    <row r="312" spans="1:6" x14ac:dyDescent="0.25">
      <c r="A312" s="107" t="s">
        <v>71</v>
      </c>
      <c r="C312" s="106">
        <f>'PRIMA NOTA'!L356</f>
        <v>4848.91</v>
      </c>
      <c r="F312" s="122" t="s">
        <v>23</v>
      </c>
    </row>
    <row r="313" spans="1:6" x14ac:dyDescent="0.25">
      <c r="A313" s="107" t="s">
        <v>506</v>
      </c>
      <c r="C313" s="109">
        <f>'PRIMA NOTA'!L355</f>
        <v>0</v>
      </c>
      <c r="F313" s="122">
        <v>77587.009999999995</v>
      </c>
    </row>
    <row r="314" spans="1:6" x14ac:dyDescent="0.25">
      <c r="A314" s="110" t="s">
        <v>507</v>
      </c>
      <c r="C314" s="106">
        <f>'PRIMA NOTA'!L358</f>
        <v>28074.55</v>
      </c>
      <c r="F314" s="122"/>
    </row>
    <row r="315" spans="1:6" x14ac:dyDescent="0.25">
      <c r="A315" s="107" t="s">
        <v>518</v>
      </c>
      <c r="C315">
        <f>'PRIMA NOTA'!L357</f>
        <v>330</v>
      </c>
      <c r="F315" s="122"/>
    </row>
    <row r="316" spans="1:6" x14ac:dyDescent="0.25">
      <c r="A316" s="110" t="s">
        <v>11</v>
      </c>
      <c r="C316" s="108">
        <f>SUM(C311:C315)</f>
        <v>130979.2</v>
      </c>
      <c r="F316" s="122"/>
    </row>
    <row r="317" spans="1:6" x14ac:dyDescent="0.25">
      <c r="A317" s="107"/>
      <c r="F317" s="122"/>
    </row>
    <row r="318" spans="1:6" x14ac:dyDescent="0.25">
      <c r="A318" s="107"/>
      <c r="F318" s="122"/>
    </row>
    <row r="319" spans="1:6" x14ac:dyDescent="0.25">
      <c r="A319" s="107" t="s">
        <v>508</v>
      </c>
      <c r="F319" s="122"/>
    </row>
    <row r="320" spans="1:6" x14ac:dyDescent="0.25">
      <c r="A320" s="107"/>
      <c r="F320" s="122"/>
    </row>
    <row r="321" spans="1:6" x14ac:dyDescent="0.25">
      <c r="A321" s="107"/>
      <c r="F321" s="122"/>
    </row>
    <row r="322" spans="1:6" x14ac:dyDescent="0.25">
      <c r="A322" s="107" t="s">
        <v>36</v>
      </c>
      <c r="C322" s="106">
        <f>'PRIMA NOTA'!D364</f>
        <v>68360.290000000008</v>
      </c>
      <c r="F322" s="122"/>
    </row>
    <row r="323" spans="1:6" x14ac:dyDescent="0.25">
      <c r="A323" s="107" t="s">
        <v>509</v>
      </c>
      <c r="C323" s="106">
        <f>'PRIMA NOTA'!A364</f>
        <v>42433.98</v>
      </c>
      <c r="F323" s="122"/>
    </row>
    <row r="324" spans="1:6" x14ac:dyDescent="0.25">
      <c r="A324" s="107" t="s">
        <v>510</v>
      </c>
      <c r="C324" s="106">
        <f>'PRIMA NOTA'!E364</f>
        <v>65.27000000000001</v>
      </c>
      <c r="F324" s="122"/>
    </row>
    <row r="325" spans="1:6" x14ac:dyDescent="0.25">
      <c r="A325" s="107" t="s">
        <v>511</v>
      </c>
      <c r="C325" s="106">
        <f>'PRIMA NOTA'!B364</f>
        <v>1361.5700000000006</v>
      </c>
      <c r="F325" s="122"/>
    </row>
    <row r="326" spans="1:6" x14ac:dyDescent="0.25">
      <c r="A326" s="107" t="s">
        <v>512</v>
      </c>
      <c r="C326" s="106">
        <f>'PRIMA NOTA'!B311</f>
        <v>74.98</v>
      </c>
      <c r="F326" s="122"/>
    </row>
    <row r="327" spans="1:6" x14ac:dyDescent="0.25">
      <c r="A327" s="107"/>
      <c r="F327" s="122"/>
    </row>
    <row r="328" spans="1:6" x14ac:dyDescent="0.25">
      <c r="A328" s="110" t="s">
        <v>23</v>
      </c>
      <c r="E328" s="93" t="s">
        <v>23</v>
      </c>
      <c r="F328" s="122"/>
    </row>
    <row r="329" spans="1:6" x14ac:dyDescent="0.25">
      <c r="A329" s="107"/>
      <c r="F329" s="122"/>
    </row>
    <row r="330" spans="1:6" x14ac:dyDescent="0.25">
      <c r="A330" s="110" t="s">
        <v>23</v>
      </c>
      <c r="F330" s="122"/>
    </row>
    <row r="331" spans="1:6" x14ac:dyDescent="0.25">
      <c r="A331" s="107"/>
      <c r="F331" s="122"/>
    </row>
    <row r="332" spans="1:6" x14ac:dyDescent="0.25">
      <c r="A332" s="110" t="s">
        <v>23</v>
      </c>
      <c r="C332" s="108">
        <f>SUM(C322:C331)</f>
        <v>112296.09000000003</v>
      </c>
      <c r="F332" s="122"/>
    </row>
    <row r="333" spans="1:6" x14ac:dyDescent="0.25">
      <c r="A333" s="107"/>
      <c r="F333" s="122"/>
    </row>
    <row r="334" spans="1:6" x14ac:dyDescent="0.25">
      <c r="A334" s="110" t="s">
        <v>23</v>
      </c>
      <c r="C334" s="109" t="s">
        <v>23</v>
      </c>
      <c r="F334" s="122"/>
    </row>
    <row r="335" spans="1:6" x14ac:dyDescent="0.25">
      <c r="A335" s="110" t="s">
        <v>513</v>
      </c>
      <c r="C335" s="109">
        <f>'PRIMA NOTA'!N339</f>
        <v>1277.45</v>
      </c>
      <c r="F335" s="122"/>
    </row>
    <row r="336" spans="1:6" x14ac:dyDescent="0.25">
      <c r="A336" s="110" t="s">
        <v>23</v>
      </c>
      <c r="C336" s="109" t="s">
        <v>23</v>
      </c>
      <c r="F336" s="122"/>
    </row>
    <row r="337" spans="1:6" x14ac:dyDescent="0.25">
      <c r="A337" s="110" t="s">
        <v>17</v>
      </c>
      <c r="C337" s="109">
        <f>C316-C332-C335</f>
        <v>17405.659999999971</v>
      </c>
      <c r="F337" s="122"/>
    </row>
    <row r="338" spans="1:6" x14ac:dyDescent="0.25">
      <c r="A338" s="110" t="s">
        <v>23</v>
      </c>
      <c r="F338" s="122"/>
    </row>
    <row r="339" spans="1:6" x14ac:dyDescent="0.25">
      <c r="A339" s="110" t="s">
        <v>23</v>
      </c>
      <c r="E339" s="93" t="s">
        <v>23</v>
      </c>
      <c r="F339" s="122"/>
    </row>
    <row r="340" spans="1:6" x14ac:dyDescent="0.25">
      <c r="A340" s="110"/>
      <c r="C340" s="108"/>
      <c r="F340" s="122"/>
    </row>
    <row r="341" spans="1:6" x14ac:dyDescent="0.25">
      <c r="A341" s="110"/>
      <c r="C341" s="108"/>
      <c r="F341" s="122"/>
    </row>
    <row r="342" spans="1:6" x14ac:dyDescent="0.25">
      <c r="A342" s="110"/>
      <c r="C342" s="108"/>
      <c r="F342" s="122"/>
    </row>
    <row r="343" spans="1:6" x14ac:dyDescent="0.25">
      <c r="A343" s="110"/>
      <c r="C343" s="108"/>
      <c r="F343" s="122"/>
    </row>
    <row r="344" spans="1:6" x14ac:dyDescent="0.25">
      <c r="A344" s="110" t="s">
        <v>134</v>
      </c>
      <c r="C344" s="109">
        <f>'PRIMA NOTA'!H309</f>
        <v>7693.49</v>
      </c>
      <c r="F344" s="122"/>
    </row>
    <row r="345" spans="1:6" x14ac:dyDescent="0.25">
      <c r="A345" s="107" t="s">
        <v>136</v>
      </c>
      <c r="C345" s="109">
        <f>'PRIMA NOTA'!H311</f>
        <v>9111.57</v>
      </c>
      <c r="F345" s="122"/>
    </row>
    <row r="346" spans="1:6" x14ac:dyDescent="0.25">
      <c r="A346" s="107" t="s">
        <v>140</v>
      </c>
      <c r="C346" s="109">
        <f>'PRIMA NOTA'!H313</f>
        <v>23.73</v>
      </c>
      <c r="F346" s="122"/>
    </row>
    <row r="347" spans="1:6" x14ac:dyDescent="0.25">
      <c r="A347" s="107" t="s">
        <v>514</v>
      </c>
      <c r="C347" s="109">
        <f>'PRIMA NOTA'!H315</f>
        <v>465.93</v>
      </c>
      <c r="F347" s="122"/>
    </row>
    <row r="348" spans="1:6" x14ac:dyDescent="0.25">
      <c r="A348" s="107"/>
      <c r="C348" s="108"/>
      <c r="F348" s="122"/>
    </row>
    <row r="349" spans="1:6" x14ac:dyDescent="0.25">
      <c r="A349" s="110" t="s">
        <v>11</v>
      </c>
      <c r="C349" s="108">
        <f>SUM(C344:C348)</f>
        <v>17294.719999999998</v>
      </c>
      <c r="F349" s="122"/>
    </row>
    <row r="350" spans="1:6" x14ac:dyDescent="0.25">
      <c r="A350" s="110"/>
      <c r="C350" s="108"/>
      <c r="F350" s="122"/>
    </row>
    <row r="351" spans="1:6" x14ac:dyDescent="0.25">
      <c r="A351" s="110"/>
      <c r="C351" s="108"/>
      <c r="F351" s="122"/>
    </row>
    <row r="352" spans="1:6" x14ac:dyDescent="0.25">
      <c r="A352" s="110"/>
      <c r="C352" s="108"/>
      <c r="F352" s="122"/>
    </row>
    <row r="353" spans="1:6" x14ac:dyDescent="0.25">
      <c r="A353" s="110"/>
      <c r="C353" s="108"/>
      <c r="F353" s="122"/>
    </row>
    <row r="354" spans="1:6" x14ac:dyDescent="0.25">
      <c r="A354" s="110"/>
      <c r="C354" s="108"/>
      <c r="F354" s="122"/>
    </row>
    <row r="355" spans="1:6" x14ac:dyDescent="0.25">
      <c r="A355" s="110"/>
      <c r="C355" s="108"/>
      <c r="F355" s="122"/>
    </row>
    <row r="356" spans="1:6" x14ac:dyDescent="0.25">
      <c r="A356" s="110"/>
      <c r="C356" s="108"/>
      <c r="F356" s="122"/>
    </row>
    <row r="357" spans="1:6" x14ac:dyDescent="0.25">
      <c r="A357" s="110"/>
      <c r="C357" s="108"/>
      <c r="F357" s="122"/>
    </row>
    <row r="358" spans="1:6" x14ac:dyDescent="0.25">
      <c r="A358" s="110"/>
      <c r="C358" s="108"/>
      <c r="F358" s="122"/>
    </row>
    <row r="359" spans="1:6" x14ac:dyDescent="0.25">
      <c r="A359" s="110"/>
      <c r="C359" s="108"/>
      <c r="F359" s="122"/>
    </row>
    <row r="360" spans="1:6" x14ac:dyDescent="0.25">
      <c r="A360" s="110"/>
      <c r="C360" s="108"/>
      <c r="F360" s="122"/>
    </row>
    <row r="361" spans="1:6" x14ac:dyDescent="0.25">
      <c r="A361" s="107"/>
      <c r="F361" s="122"/>
    </row>
    <row r="362" spans="1:6" x14ac:dyDescent="0.25">
      <c r="A362" s="107"/>
      <c r="F362" s="122"/>
    </row>
    <row r="363" spans="1:6" ht="13.8" customHeight="1" thickBot="1" x14ac:dyDescent="0.3">
      <c r="A363" s="107"/>
      <c r="F363" s="122"/>
    </row>
    <row r="364" spans="1:6" ht="13.8" customHeight="1" thickBot="1" x14ac:dyDescent="0.3">
      <c r="A364" s="111" t="s">
        <v>515</v>
      </c>
      <c r="B364" s="112"/>
      <c r="C364" s="117">
        <f>C337-C349</f>
        <v>110.93999999997322</v>
      </c>
      <c r="D364" s="112"/>
      <c r="E364" s="112"/>
      <c r="F364" s="123" t="s">
        <v>516</v>
      </c>
    </row>
    <row r="366" spans="1:6" ht="13.8" customHeight="1" thickBot="1" x14ac:dyDescent="0.3"/>
    <row r="367" spans="1:6" ht="13.8" customHeight="1" thickBot="1" x14ac:dyDescent="0.3">
      <c r="A367" s="113" t="s">
        <v>517</v>
      </c>
      <c r="B367" s="114"/>
      <c r="C367" s="116">
        <f>'PRIMA NOTA'!A368</f>
        <v>45300</v>
      </c>
      <c r="D367" s="115"/>
      <c r="E367" s="115"/>
      <c r="F367" s="120" t="s">
        <v>504</v>
      </c>
    </row>
    <row r="368" spans="1:6" x14ac:dyDescent="0.25">
      <c r="A368" s="107"/>
      <c r="F368" s="121"/>
    </row>
    <row r="369" spans="1:6" x14ac:dyDescent="0.25">
      <c r="A369" s="107"/>
      <c r="F369" s="122"/>
    </row>
    <row r="370" spans="1:6" x14ac:dyDescent="0.25">
      <c r="A370" s="110" t="s">
        <v>23</v>
      </c>
      <c r="F370" s="122"/>
    </row>
    <row r="371" spans="1:6" x14ac:dyDescent="0.25">
      <c r="A371" s="107"/>
      <c r="F371" s="122"/>
    </row>
    <row r="372" spans="1:6" x14ac:dyDescent="0.25">
      <c r="A372" s="110" t="s">
        <v>505</v>
      </c>
      <c r="C372" s="106">
        <f>'PRIMA NOTA'!Z425</f>
        <v>124841.34</v>
      </c>
      <c r="F372" s="122">
        <f>C372</f>
        <v>124841.34</v>
      </c>
    </row>
    <row r="373" spans="1:6" x14ac:dyDescent="0.25">
      <c r="A373" s="107" t="s">
        <v>71</v>
      </c>
      <c r="C373" s="106">
        <f>'PRIMA NOTA'!L417</f>
        <v>5469.35</v>
      </c>
      <c r="F373" s="122" t="s">
        <v>23</v>
      </c>
    </row>
    <row r="374" spans="1:6" x14ac:dyDescent="0.25">
      <c r="A374" s="107" t="s">
        <v>506</v>
      </c>
      <c r="C374" s="109">
        <f>'PRIMA NOTA'!L416</f>
        <v>0</v>
      </c>
      <c r="F374" s="122">
        <v>77587.009999999995</v>
      </c>
    </row>
    <row r="375" spans="1:6" x14ac:dyDescent="0.25">
      <c r="A375" s="110" t="s">
        <v>507</v>
      </c>
      <c r="C375" s="106">
        <f>'PRIMA NOTA'!L419</f>
        <v>17713.29</v>
      </c>
      <c r="F375" s="122"/>
    </row>
    <row r="376" spans="1:6" x14ac:dyDescent="0.25">
      <c r="A376" s="107" t="s">
        <v>518</v>
      </c>
      <c r="C376">
        <f>'PRIMA NOTA'!L418</f>
        <v>668.51</v>
      </c>
      <c r="F376" s="122"/>
    </row>
    <row r="377" spans="1:6" x14ac:dyDescent="0.25">
      <c r="A377" s="110" t="s">
        <v>11</v>
      </c>
      <c r="C377" s="108">
        <f>SUM(C372:C376)</f>
        <v>148692.49000000002</v>
      </c>
      <c r="F377" s="122"/>
    </row>
    <row r="378" spans="1:6" x14ac:dyDescent="0.25">
      <c r="A378" s="107"/>
      <c r="F378" s="122"/>
    </row>
    <row r="379" spans="1:6" x14ac:dyDescent="0.25">
      <c r="A379" s="107"/>
      <c r="F379" s="122"/>
    </row>
    <row r="380" spans="1:6" x14ac:dyDescent="0.25">
      <c r="A380" s="107" t="s">
        <v>508</v>
      </c>
      <c r="F380" s="122"/>
    </row>
    <row r="381" spans="1:6" x14ac:dyDescent="0.25">
      <c r="A381" s="107"/>
      <c r="F381" s="122"/>
    </row>
    <row r="382" spans="1:6" x14ac:dyDescent="0.25">
      <c r="A382" s="107"/>
      <c r="F382" s="122"/>
    </row>
    <row r="383" spans="1:6" x14ac:dyDescent="0.25">
      <c r="A383" s="107" t="s">
        <v>36</v>
      </c>
      <c r="C383" s="106">
        <f>'PRIMA NOTA'!D425</f>
        <v>75600.540000000008</v>
      </c>
      <c r="F383" s="122"/>
    </row>
    <row r="384" spans="1:6" x14ac:dyDescent="0.25">
      <c r="A384" s="107" t="s">
        <v>509</v>
      </c>
      <c r="C384" s="106">
        <f>'PRIMA NOTA'!A425</f>
        <v>49511.840000000004</v>
      </c>
      <c r="F384" s="122"/>
    </row>
    <row r="385" spans="1:6" x14ac:dyDescent="0.25">
      <c r="A385" s="107" t="s">
        <v>510</v>
      </c>
      <c r="C385" s="106">
        <f>'PRIMA NOTA'!E425</f>
        <v>65.27000000000001</v>
      </c>
      <c r="F385" s="122"/>
    </row>
    <row r="386" spans="1:6" x14ac:dyDescent="0.25">
      <c r="A386" s="107" t="s">
        <v>511</v>
      </c>
      <c r="C386" s="106">
        <f>'PRIMA NOTA'!B425</f>
        <v>1836.6700000000005</v>
      </c>
      <c r="F386" s="122"/>
    </row>
    <row r="387" spans="1:6" x14ac:dyDescent="0.25">
      <c r="A387" s="107" t="s">
        <v>512</v>
      </c>
      <c r="C387" s="106">
        <f>'PRIMA NOTA'!B372</f>
        <v>74.98</v>
      </c>
      <c r="F387" s="122"/>
    </row>
    <row r="388" spans="1:6" x14ac:dyDescent="0.25">
      <c r="A388" s="107"/>
      <c r="F388" s="122"/>
    </row>
    <row r="389" spans="1:6" x14ac:dyDescent="0.25">
      <c r="A389" s="110" t="s">
        <v>23</v>
      </c>
      <c r="E389" s="93" t="s">
        <v>23</v>
      </c>
      <c r="F389" s="122"/>
    </row>
    <row r="390" spans="1:6" x14ac:dyDescent="0.25">
      <c r="A390" s="107"/>
      <c r="F390" s="122"/>
    </row>
    <row r="391" spans="1:6" x14ac:dyDescent="0.25">
      <c r="A391" s="110" t="s">
        <v>23</v>
      </c>
      <c r="F391" s="122"/>
    </row>
    <row r="392" spans="1:6" x14ac:dyDescent="0.25">
      <c r="A392" s="107"/>
      <c r="F392" s="122"/>
    </row>
    <row r="393" spans="1:6" x14ac:dyDescent="0.25">
      <c r="A393" s="110" t="s">
        <v>23</v>
      </c>
      <c r="C393" s="108">
        <f>SUM(C383:C392)</f>
        <v>127089.3</v>
      </c>
      <c r="F393" s="122"/>
    </row>
    <row r="394" spans="1:6" x14ac:dyDescent="0.25">
      <c r="A394" s="107"/>
      <c r="F394" s="122"/>
    </row>
    <row r="395" spans="1:6" x14ac:dyDescent="0.25">
      <c r="A395" s="110" t="s">
        <v>23</v>
      </c>
      <c r="C395" s="109" t="s">
        <v>23</v>
      </c>
      <c r="F395" s="122"/>
    </row>
    <row r="396" spans="1:6" x14ac:dyDescent="0.25">
      <c r="A396" s="110" t="s">
        <v>513</v>
      </c>
      <c r="C396" s="109">
        <f>'PRIMA NOTA'!N400</f>
        <v>1277.45</v>
      </c>
      <c r="F396" s="122"/>
    </row>
    <row r="397" spans="1:6" x14ac:dyDescent="0.25">
      <c r="A397" s="110" t="s">
        <v>23</v>
      </c>
      <c r="C397" s="109" t="s">
        <v>23</v>
      </c>
      <c r="F397" s="122"/>
    </row>
    <row r="398" spans="1:6" x14ac:dyDescent="0.25">
      <c r="A398" s="110" t="s">
        <v>17</v>
      </c>
      <c r="C398" s="109">
        <f>C377-C393-C396</f>
        <v>20325.740000000016</v>
      </c>
      <c r="F398" s="122"/>
    </row>
    <row r="399" spans="1:6" x14ac:dyDescent="0.25">
      <c r="A399" s="110" t="s">
        <v>23</v>
      </c>
      <c r="F399" s="122"/>
    </row>
    <row r="400" spans="1:6" x14ac:dyDescent="0.25">
      <c r="A400" s="110" t="s">
        <v>23</v>
      </c>
      <c r="E400" s="93" t="s">
        <v>23</v>
      </c>
      <c r="F400" s="122"/>
    </row>
    <row r="401" spans="1:6" x14ac:dyDescent="0.25">
      <c r="A401" s="110"/>
      <c r="C401" s="108"/>
      <c r="F401" s="122"/>
    </row>
    <row r="402" spans="1:6" x14ac:dyDescent="0.25">
      <c r="A402" s="110"/>
      <c r="C402" s="108"/>
      <c r="F402" s="122"/>
    </row>
    <row r="403" spans="1:6" x14ac:dyDescent="0.25">
      <c r="A403" s="110"/>
      <c r="C403" s="108"/>
      <c r="F403" s="122"/>
    </row>
    <row r="404" spans="1:6" x14ac:dyDescent="0.25">
      <c r="A404" s="110"/>
      <c r="C404" s="108"/>
      <c r="F404" s="122"/>
    </row>
    <row r="405" spans="1:6" x14ac:dyDescent="0.25">
      <c r="A405" s="110" t="s">
        <v>134</v>
      </c>
      <c r="C405" s="109">
        <f>'PRIMA NOTA'!H370</f>
        <v>9089.0299999999988</v>
      </c>
      <c r="F405" s="122"/>
    </row>
    <row r="406" spans="1:6" x14ac:dyDescent="0.25">
      <c r="A406" s="107" t="s">
        <v>136</v>
      </c>
      <c r="C406" s="109">
        <f>'PRIMA NOTA'!H372</f>
        <v>10471.209999999999</v>
      </c>
      <c r="F406" s="122"/>
    </row>
    <row r="407" spans="1:6" x14ac:dyDescent="0.25">
      <c r="A407" s="107" t="s">
        <v>140</v>
      </c>
      <c r="C407" s="109">
        <f>'PRIMA NOTA'!H374</f>
        <v>23.73</v>
      </c>
      <c r="F407" s="122"/>
    </row>
    <row r="408" spans="1:6" x14ac:dyDescent="0.25">
      <c r="A408" s="107" t="s">
        <v>514</v>
      </c>
      <c r="C408" s="109">
        <f>'PRIMA NOTA'!H376</f>
        <v>630.83000000000004</v>
      </c>
      <c r="F408" s="122"/>
    </row>
    <row r="409" spans="1:6" x14ac:dyDescent="0.25">
      <c r="A409" s="107"/>
      <c r="C409" s="108"/>
      <c r="F409" s="122"/>
    </row>
    <row r="410" spans="1:6" x14ac:dyDescent="0.25">
      <c r="A410" s="110" t="s">
        <v>11</v>
      </c>
      <c r="C410" s="108">
        <f>SUM(C405:C409)</f>
        <v>20214.8</v>
      </c>
      <c r="F410" s="122"/>
    </row>
    <row r="411" spans="1:6" x14ac:dyDescent="0.25">
      <c r="A411" s="110"/>
      <c r="C411" s="108"/>
      <c r="F411" s="122"/>
    </row>
    <row r="412" spans="1:6" x14ac:dyDescent="0.25">
      <c r="A412" s="110"/>
      <c r="C412" s="108"/>
      <c r="F412" s="122"/>
    </row>
    <row r="413" spans="1:6" x14ac:dyDescent="0.25">
      <c r="A413" s="110"/>
      <c r="C413" s="108"/>
      <c r="F413" s="122"/>
    </row>
    <row r="414" spans="1:6" x14ac:dyDescent="0.25">
      <c r="A414" s="110"/>
      <c r="C414" s="108"/>
      <c r="F414" s="122"/>
    </row>
    <row r="415" spans="1:6" x14ac:dyDescent="0.25">
      <c r="A415" s="110"/>
      <c r="C415" s="108"/>
      <c r="F415" s="122"/>
    </row>
    <row r="416" spans="1:6" x14ac:dyDescent="0.25">
      <c r="A416" s="110"/>
      <c r="C416" s="108"/>
      <c r="F416" s="122"/>
    </row>
    <row r="417" spans="1:6" x14ac:dyDescent="0.25">
      <c r="A417" s="110"/>
      <c r="C417" s="108"/>
      <c r="F417" s="122"/>
    </row>
    <row r="418" spans="1:6" x14ac:dyDescent="0.25">
      <c r="A418" s="110"/>
      <c r="C418" s="108"/>
      <c r="F418" s="122"/>
    </row>
    <row r="419" spans="1:6" x14ac:dyDescent="0.25">
      <c r="A419" s="110"/>
      <c r="C419" s="108"/>
      <c r="F419" s="122"/>
    </row>
    <row r="420" spans="1:6" x14ac:dyDescent="0.25">
      <c r="A420" s="110"/>
      <c r="C420" s="108"/>
      <c r="F420" s="122"/>
    </row>
    <row r="421" spans="1:6" x14ac:dyDescent="0.25">
      <c r="A421" s="110"/>
      <c r="C421" s="108"/>
      <c r="F421" s="122"/>
    </row>
    <row r="422" spans="1:6" x14ac:dyDescent="0.25">
      <c r="A422" s="107"/>
      <c r="F422" s="122"/>
    </row>
    <row r="423" spans="1:6" x14ac:dyDescent="0.25">
      <c r="A423" s="107"/>
      <c r="F423" s="122"/>
    </row>
    <row r="424" spans="1:6" ht="13.8" customHeight="1" thickBot="1" x14ac:dyDescent="0.3">
      <c r="A424" s="107"/>
      <c r="F424" s="122"/>
    </row>
    <row r="425" spans="1:6" ht="13.8" customHeight="1" thickBot="1" x14ac:dyDescent="0.3">
      <c r="A425" s="111" t="s">
        <v>515</v>
      </c>
      <c r="B425" s="112"/>
      <c r="C425" s="117">
        <f>C398-C410</f>
        <v>110.94000000001688</v>
      </c>
      <c r="D425" s="112"/>
      <c r="E425" s="112"/>
      <c r="F425" s="123" t="s">
        <v>516</v>
      </c>
    </row>
    <row r="427" spans="1:6" ht="13.8" customHeight="1" thickBot="1" x14ac:dyDescent="0.3"/>
    <row r="428" spans="1:6" ht="13.8" customHeight="1" thickBot="1" x14ac:dyDescent="0.3">
      <c r="A428" s="113" t="s">
        <v>517</v>
      </c>
      <c r="B428" s="114"/>
      <c r="C428" s="116">
        <f>'PRIMA NOTA'!A429</f>
        <v>45301</v>
      </c>
      <c r="D428" s="115"/>
      <c r="E428" s="115"/>
      <c r="F428" s="120" t="s">
        <v>504</v>
      </c>
    </row>
    <row r="429" spans="1:6" x14ac:dyDescent="0.25">
      <c r="A429" s="107"/>
      <c r="F429" s="121"/>
    </row>
    <row r="430" spans="1:6" x14ac:dyDescent="0.25">
      <c r="A430" s="107"/>
      <c r="F430" s="122"/>
    </row>
    <row r="431" spans="1:6" x14ac:dyDescent="0.25">
      <c r="A431" s="110" t="s">
        <v>23</v>
      </c>
      <c r="F431" s="122"/>
    </row>
    <row r="432" spans="1:6" x14ac:dyDescent="0.25">
      <c r="A432" s="107"/>
      <c r="F432" s="122"/>
    </row>
    <row r="433" spans="1:6" x14ac:dyDescent="0.25">
      <c r="A433" s="110" t="s">
        <v>505</v>
      </c>
      <c r="C433" s="106">
        <f>'PRIMA NOTA'!Z486</f>
        <v>2125.4500000000044</v>
      </c>
      <c r="F433" s="122">
        <f>C433</f>
        <v>2125.4500000000044</v>
      </c>
    </row>
    <row r="434" spans="1:6" x14ac:dyDescent="0.25">
      <c r="A434" s="107" t="s">
        <v>71</v>
      </c>
      <c r="C434" s="106">
        <f>'PRIMA NOTA'!L478</f>
        <v>3168.35</v>
      </c>
      <c r="F434" s="122" t="s">
        <v>23</v>
      </c>
    </row>
    <row r="435" spans="1:6" x14ac:dyDescent="0.25">
      <c r="A435" s="107" t="s">
        <v>506</v>
      </c>
      <c r="C435" s="109">
        <f>'PRIMA NOTA'!L477</f>
        <v>0</v>
      </c>
      <c r="F435" s="122">
        <v>77587.009999999995</v>
      </c>
    </row>
    <row r="436" spans="1:6" x14ac:dyDescent="0.25">
      <c r="A436" s="110" t="s">
        <v>507</v>
      </c>
      <c r="C436" s="106">
        <f>'PRIMA NOTA'!L480</f>
        <v>19160.54</v>
      </c>
      <c r="F436" s="122"/>
    </row>
    <row r="437" spans="1:6" x14ac:dyDescent="0.25">
      <c r="A437" s="107" t="s">
        <v>518</v>
      </c>
      <c r="C437">
        <f>'PRIMA NOTA'!L479</f>
        <v>1537.51</v>
      </c>
      <c r="F437" s="122"/>
    </row>
    <row r="438" spans="1:6" x14ac:dyDescent="0.25">
      <c r="A438" s="110" t="s">
        <v>11</v>
      </c>
      <c r="C438" s="108">
        <f>SUM(C433:C437)</f>
        <v>25991.850000000002</v>
      </c>
      <c r="F438" s="122"/>
    </row>
    <row r="439" spans="1:6" x14ac:dyDescent="0.25">
      <c r="A439" s="107"/>
      <c r="F439" s="122"/>
    </row>
    <row r="440" spans="1:6" x14ac:dyDescent="0.25">
      <c r="A440" s="107"/>
      <c r="F440" s="122"/>
    </row>
    <row r="441" spans="1:6" x14ac:dyDescent="0.25">
      <c r="A441" s="107" t="s">
        <v>508</v>
      </c>
      <c r="F441" s="122"/>
    </row>
    <row r="442" spans="1:6" x14ac:dyDescent="0.25">
      <c r="A442" s="107"/>
      <c r="F442" s="122"/>
    </row>
    <row r="443" spans="1:6" x14ac:dyDescent="0.25">
      <c r="A443" s="107"/>
      <c r="F443" s="122"/>
    </row>
    <row r="444" spans="1:6" x14ac:dyDescent="0.25">
      <c r="A444" s="107" t="s">
        <v>36</v>
      </c>
      <c r="C444" s="106">
        <f>'PRIMA NOTA'!D486</f>
        <v>0</v>
      </c>
      <c r="F444" s="122"/>
    </row>
    <row r="445" spans="1:6" x14ac:dyDescent="0.25">
      <c r="A445" s="107" t="s">
        <v>509</v>
      </c>
      <c r="C445" s="106">
        <f>'PRIMA NOTA'!A486</f>
        <v>0</v>
      </c>
      <c r="F445" s="122"/>
    </row>
    <row r="446" spans="1:6" x14ac:dyDescent="0.25">
      <c r="A446" s="107" t="s">
        <v>510</v>
      </c>
      <c r="C446" s="106">
        <f>'PRIMA NOTA'!E486</f>
        <v>65.27000000000001</v>
      </c>
      <c r="F446" s="122"/>
    </row>
    <row r="447" spans="1:6" x14ac:dyDescent="0.25">
      <c r="A447" s="107" t="s">
        <v>511</v>
      </c>
      <c r="C447" s="106">
        <f>'PRIMA NOTA'!B486</f>
        <v>1948.3500000000006</v>
      </c>
      <c r="F447" s="122"/>
    </row>
    <row r="448" spans="1:6" x14ac:dyDescent="0.25">
      <c r="A448" s="107" t="s">
        <v>512</v>
      </c>
      <c r="C448" s="106">
        <f>'PRIMA NOTA'!B433</f>
        <v>74.98</v>
      </c>
      <c r="F448" s="122"/>
    </row>
    <row r="449" spans="1:6" x14ac:dyDescent="0.25">
      <c r="A449" s="107"/>
      <c r="F449" s="122"/>
    </row>
    <row r="450" spans="1:6" x14ac:dyDescent="0.25">
      <c r="A450" s="110" t="s">
        <v>23</v>
      </c>
      <c r="E450" s="93" t="s">
        <v>23</v>
      </c>
      <c r="F450" s="122"/>
    </row>
    <row r="451" spans="1:6" x14ac:dyDescent="0.25">
      <c r="A451" s="107"/>
      <c r="F451" s="122"/>
    </row>
    <row r="452" spans="1:6" x14ac:dyDescent="0.25">
      <c r="A452" s="110" t="s">
        <v>23</v>
      </c>
      <c r="F452" s="122"/>
    </row>
    <row r="453" spans="1:6" x14ac:dyDescent="0.25">
      <c r="A453" s="107"/>
      <c r="F453" s="122"/>
    </row>
    <row r="454" spans="1:6" x14ac:dyDescent="0.25">
      <c r="A454" s="110" t="s">
        <v>23</v>
      </c>
      <c r="C454" s="108">
        <f>SUM(C444:C453)</f>
        <v>2088.6000000000004</v>
      </c>
      <c r="F454" s="122"/>
    </row>
    <row r="455" spans="1:6" x14ac:dyDescent="0.25">
      <c r="A455" s="107"/>
      <c r="F455" s="122"/>
    </row>
    <row r="456" spans="1:6" x14ac:dyDescent="0.25">
      <c r="A456" s="110" t="s">
        <v>23</v>
      </c>
      <c r="C456" s="109" t="s">
        <v>23</v>
      </c>
      <c r="F456" s="122"/>
    </row>
    <row r="457" spans="1:6" x14ac:dyDescent="0.25">
      <c r="A457" s="110" t="s">
        <v>513</v>
      </c>
      <c r="C457" s="109">
        <f>'PRIMA NOTA'!N461</f>
        <v>1277.45</v>
      </c>
      <c r="F457" s="122"/>
    </row>
    <row r="458" spans="1:6" x14ac:dyDescent="0.25">
      <c r="A458" s="110" t="s">
        <v>23</v>
      </c>
      <c r="C458" s="109" t="s">
        <v>23</v>
      </c>
      <c r="F458" s="122"/>
    </row>
    <row r="459" spans="1:6" x14ac:dyDescent="0.25">
      <c r="A459" s="110" t="s">
        <v>17</v>
      </c>
      <c r="C459" s="109">
        <f>C438-C454-C457</f>
        <v>22625.8</v>
      </c>
      <c r="F459" s="122"/>
    </row>
    <row r="460" spans="1:6" x14ac:dyDescent="0.25">
      <c r="A460" s="110" t="s">
        <v>23</v>
      </c>
      <c r="F460" s="122"/>
    </row>
    <row r="461" spans="1:6" x14ac:dyDescent="0.25">
      <c r="A461" s="110" t="s">
        <v>23</v>
      </c>
      <c r="E461" s="93" t="s">
        <v>23</v>
      </c>
      <c r="F461" s="122"/>
    </row>
    <row r="462" spans="1:6" x14ac:dyDescent="0.25">
      <c r="A462" s="110"/>
      <c r="C462" s="108"/>
      <c r="F462" s="122"/>
    </row>
    <row r="463" spans="1:6" x14ac:dyDescent="0.25">
      <c r="A463" s="110"/>
      <c r="C463" s="108"/>
      <c r="F463" s="122"/>
    </row>
    <row r="464" spans="1:6" x14ac:dyDescent="0.25">
      <c r="A464" s="110"/>
      <c r="C464" s="108"/>
      <c r="F464" s="122"/>
    </row>
    <row r="465" spans="1:6" x14ac:dyDescent="0.25">
      <c r="A465" s="110"/>
      <c r="C465" s="108"/>
      <c r="F465" s="122"/>
    </row>
    <row r="466" spans="1:6" x14ac:dyDescent="0.25">
      <c r="A466" s="110" t="s">
        <v>134</v>
      </c>
      <c r="C466" s="109">
        <f>'PRIMA NOTA'!H431</f>
        <v>10223.939999999999</v>
      </c>
      <c r="F466" s="122"/>
    </row>
    <row r="467" spans="1:6" x14ac:dyDescent="0.25">
      <c r="A467" s="107" t="s">
        <v>136</v>
      </c>
      <c r="C467" s="109">
        <f>'PRIMA NOTA'!H433</f>
        <v>11605.539999999999</v>
      </c>
      <c r="F467" s="122"/>
    </row>
    <row r="468" spans="1:6" x14ac:dyDescent="0.25">
      <c r="A468" s="107" t="s">
        <v>140</v>
      </c>
      <c r="C468" s="109">
        <f>'PRIMA NOTA'!H435</f>
        <v>23.73</v>
      </c>
      <c r="F468" s="122"/>
    </row>
    <row r="469" spans="1:6" x14ac:dyDescent="0.25">
      <c r="A469" s="107" t="s">
        <v>514</v>
      </c>
      <c r="C469" s="109">
        <f>'PRIMA NOTA'!H437</f>
        <v>669.15000000000009</v>
      </c>
      <c r="F469" s="122"/>
    </row>
    <row r="470" spans="1:6" x14ac:dyDescent="0.25">
      <c r="A470" s="107"/>
      <c r="C470" s="108"/>
      <c r="F470" s="122"/>
    </row>
    <row r="471" spans="1:6" x14ac:dyDescent="0.25">
      <c r="A471" s="110" t="s">
        <v>11</v>
      </c>
      <c r="C471" s="108">
        <f>SUM(C466:C470)</f>
        <v>22522.359999999997</v>
      </c>
      <c r="F471" s="122"/>
    </row>
    <row r="472" spans="1:6" x14ac:dyDescent="0.25">
      <c r="A472" s="110"/>
      <c r="C472" s="108"/>
      <c r="F472" s="122"/>
    </row>
    <row r="473" spans="1:6" x14ac:dyDescent="0.25">
      <c r="A473" s="110"/>
      <c r="C473" s="108"/>
      <c r="F473" s="122"/>
    </row>
    <row r="474" spans="1:6" x14ac:dyDescent="0.25">
      <c r="A474" s="110"/>
      <c r="C474" s="108"/>
      <c r="F474" s="122"/>
    </row>
    <row r="475" spans="1:6" x14ac:dyDescent="0.25">
      <c r="A475" s="110"/>
      <c r="C475" s="108"/>
      <c r="F475" s="122"/>
    </row>
    <row r="476" spans="1:6" x14ac:dyDescent="0.25">
      <c r="A476" s="110"/>
      <c r="C476" s="108"/>
      <c r="F476" s="122"/>
    </row>
    <row r="477" spans="1:6" x14ac:dyDescent="0.25">
      <c r="A477" s="110"/>
      <c r="C477" s="108"/>
      <c r="F477" s="122"/>
    </row>
    <row r="478" spans="1:6" x14ac:dyDescent="0.25">
      <c r="A478" s="110"/>
      <c r="C478" s="108"/>
      <c r="F478" s="122"/>
    </row>
    <row r="479" spans="1:6" x14ac:dyDescent="0.25">
      <c r="A479" s="110"/>
      <c r="C479" s="108"/>
      <c r="F479" s="122"/>
    </row>
    <row r="480" spans="1:6" x14ac:dyDescent="0.25">
      <c r="A480" s="110"/>
      <c r="C480" s="108"/>
      <c r="F480" s="122"/>
    </row>
    <row r="481" spans="1:6" x14ac:dyDescent="0.25">
      <c r="A481" s="110"/>
      <c r="C481" s="108"/>
      <c r="F481" s="122"/>
    </row>
    <row r="482" spans="1:6" x14ac:dyDescent="0.25">
      <c r="A482" s="110"/>
      <c r="C482" s="108"/>
      <c r="F482" s="122"/>
    </row>
    <row r="483" spans="1:6" x14ac:dyDescent="0.25">
      <c r="A483" s="107"/>
      <c r="F483" s="122"/>
    </row>
    <row r="484" spans="1:6" x14ac:dyDescent="0.25">
      <c r="A484" s="107"/>
      <c r="F484" s="122"/>
    </row>
    <row r="485" spans="1:6" ht="13.8" customHeight="1" thickBot="1" x14ac:dyDescent="0.3">
      <c r="A485" s="107"/>
      <c r="F485" s="122"/>
    </row>
    <row r="486" spans="1:6" ht="13.8" customHeight="1" thickBot="1" x14ac:dyDescent="0.3">
      <c r="A486" s="111" t="s">
        <v>515</v>
      </c>
      <c r="B486" s="112"/>
      <c r="C486" s="117">
        <f>C459-C471</f>
        <v>103.44000000000233</v>
      </c>
      <c r="D486" s="112"/>
      <c r="E486" s="112"/>
      <c r="F486" s="123" t="s">
        <v>516</v>
      </c>
    </row>
    <row r="488" spans="1:6" ht="13.8" customHeight="1" thickBot="1" x14ac:dyDescent="0.3"/>
    <row r="489" spans="1:6" ht="13.8" customHeight="1" thickBot="1" x14ac:dyDescent="0.3">
      <c r="A489" s="113" t="s">
        <v>517</v>
      </c>
      <c r="B489" s="114"/>
      <c r="C489" s="116">
        <f>'PRIMA NOTA'!A490</f>
        <v>45302</v>
      </c>
      <c r="D489" s="115"/>
      <c r="E489" s="115"/>
      <c r="F489" s="120" t="s">
        <v>504</v>
      </c>
    </row>
    <row r="490" spans="1:6" x14ac:dyDescent="0.25">
      <c r="A490" s="107"/>
      <c r="F490" s="121"/>
    </row>
    <row r="491" spans="1:6" x14ac:dyDescent="0.25">
      <c r="A491" s="107"/>
      <c r="F491" s="122"/>
    </row>
    <row r="492" spans="1:6" x14ac:dyDescent="0.25">
      <c r="A492" s="110" t="s">
        <v>23</v>
      </c>
      <c r="F492" s="122"/>
    </row>
    <row r="493" spans="1:6" x14ac:dyDescent="0.25">
      <c r="A493" s="107"/>
      <c r="F493" s="122"/>
    </row>
    <row r="494" spans="1:6" x14ac:dyDescent="0.25">
      <c r="A494" s="110" t="s">
        <v>505</v>
      </c>
      <c r="C494" s="106">
        <f>'PRIMA NOTA'!Z547</f>
        <v>844.89000000000306</v>
      </c>
      <c r="F494" s="122">
        <f>C494</f>
        <v>844.89000000000306</v>
      </c>
    </row>
    <row r="495" spans="1:6" x14ac:dyDescent="0.25">
      <c r="A495" s="107" t="s">
        <v>71</v>
      </c>
      <c r="C495" s="106">
        <f>'PRIMA NOTA'!L539</f>
        <v>509.48</v>
      </c>
      <c r="F495" s="122" t="s">
        <v>23</v>
      </c>
    </row>
    <row r="496" spans="1:6" x14ac:dyDescent="0.25">
      <c r="A496" s="107" t="s">
        <v>506</v>
      </c>
      <c r="C496" s="109">
        <f>'PRIMA NOTA'!L538</f>
        <v>0</v>
      </c>
      <c r="F496" s="122">
        <v>77587.009999999995</v>
      </c>
    </row>
    <row r="497" spans="1:6" x14ac:dyDescent="0.25">
      <c r="A497" s="110" t="s">
        <v>507</v>
      </c>
      <c r="C497" s="106">
        <f>'PRIMA NOTA'!L541</f>
        <v>26576.899999999998</v>
      </c>
      <c r="F497" s="122"/>
    </row>
    <row r="498" spans="1:6" x14ac:dyDescent="0.25">
      <c r="A498" s="107" t="s">
        <v>518</v>
      </c>
      <c r="C498">
        <f>'PRIMA NOTA'!L540</f>
        <v>2806</v>
      </c>
      <c r="F498" s="122"/>
    </row>
    <row r="499" spans="1:6" x14ac:dyDescent="0.25">
      <c r="A499" s="110" t="s">
        <v>11</v>
      </c>
      <c r="C499" s="108">
        <f>SUM(C494:C498)</f>
        <v>30737.27</v>
      </c>
      <c r="F499" s="122"/>
    </row>
    <row r="500" spans="1:6" x14ac:dyDescent="0.25">
      <c r="A500" s="107"/>
      <c r="F500" s="122"/>
    </row>
    <row r="501" spans="1:6" x14ac:dyDescent="0.25">
      <c r="A501" s="107"/>
      <c r="F501" s="122"/>
    </row>
    <row r="502" spans="1:6" x14ac:dyDescent="0.25">
      <c r="A502" s="107" t="s">
        <v>508</v>
      </c>
      <c r="F502" s="122"/>
    </row>
    <row r="503" spans="1:6" x14ac:dyDescent="0.25">
      <c r="A503" s="107"/>
      <c r="F503" s="122"/>
    </row>
    <row r="504" spans="1:6" x14ac:dyDescent="0.25">
      <c r="A504" s="107"/>
      <c r="F504" s="122"/>
    </row>
    <row r="505" spans="1:6" x14ac:dyDescent="0.25">
      <c r="A505" s="107" t="s">
        <v>36</v>
      </c>
      <c r="C505" s="106">
        <f>'PRIMA NOTA'!D547</f>
        <v>6943.78</v>
      </c>
      <c r="F505" s="122"/>
    </row>
    <row r="506" spans="1:6" x14ac:dyDescent="0.25">
      <c r="A506" s="107" t="s">
        <v>509</v>
      </c>
      <c r="C506" s="106">
        <f>'PRIMA NOTA'!A547</f>
        <v>15214.460000000001</v>
      </c>
      <c r="F506" s="122"/>
    </row>
    <row r="507" spans="1:6" x14ac:dyDescent="0.25">
      <c r="A507" s="107" t="s">
        <v>510</v>
      </c>
      <c r="C507" s="106">
        <f>'PRIMA NOTA'!E547</f>
        <v>65.27000000000001</v>
      </c>
      <c r="F507" s="122"/>
    </row>
    <row r="508" spans="1:6" x14ac:dyDescent="0.25">
      <c r="A508" s="107" t="s">
        <v>511</v>
      </c>
      <c r="C508" s="106">
        <f>'PRIMA NOTA'!B547</f>
        <v>1948.3500000000006</v>
      </c>
      <c r="F508" s="122"/>
    </row>
    <row r="509" spans="1:6" x14ac:dyDescent="0.25">
      <c r="A509" s="107" t="s">
        <v>512</v>
      </c>
      <c r="C509" s="106">
        <f>'PRIMA NOTA'!B494</f>
        <v>674.98</v>
      </c>
      <c r="F509" s="122"/>
    </row>
    <row r="510" spans="1:6" x14ac:dyDescent="0.25">
      <c r="A510" s="107"/>
      <c r="F510" s="122"/>
    </row>
    <row r="511" spans="1:6" x14ac:dyDescent="0.25">
      <c r="A511" s="110" t="s">
        <v>23</v>
      </c>
      <c r="E511" s="93" t="s">
        <v>23</v>
      </c>
      <c r="F511" s="122"/>
    </row>
    <row r="512" spans="1:6" x14ac:dyDescent="0.25">
      <c r="A512" s="107"/>
      <c r="F512" s="122"/>
    </row>
    <row r="513" spans="1:6" x14ac:dyDescent="0.25">
      <c r="A513" s="110" t="s">
        <v>23</v>
      </c>
      <c r="F513" s="122"/>
    </row>
    <row r="514" spans="1:6" x14ac:dyDescent="0.25">
      <c r="A514" s="107"/>
      <c r="F514" s="122"/>
    </row>
    <row r="515" spans="1:6" x14ac:dyDescent="0.25">
      <c r="A515" s="110" t="s">
        <v>23</v>
      </c>
      <c r="C515" s="108">
        <f>SUM(C505:C514)</f>
        <v>24846.840000000004</v>
      </c>
      <c r="F515" s="122"/>
    </row>
    <row r="516" spans="1:6" x14ac:dyDescent="0.25">
      <c r="A516" s="107"/>
      <c r="F516" s="122"/>
    </row>
    <row r="517" spans="1:6" x14ac:dyDescent="0.25">
      <c r="A517" s="110" t="s">
        <v>23</v>
      </c>
      <c r="C517" s="109" t="s">
        <v>23</v>
      </c>
      <c r="F517" s="122"/>
    </row>
    <row r="518" spans="1:6" x14ac:dyDescent="0.25">
      <c r="A518" s="110" t="s">
        <v>513</v>
      </c>
      <c r="C518" s="109">
        <f>'PRIMA NOTA'!N522</f>
        <v>1277.45</v>
      </c>
      <c r="F518" s="122"/>
    </row>
    <row r="519" spans="1:6" x14ac:dyDescent="0.25">
      <c r="A519" s="110" t="s">
        <v>23</v>
      </c>
      <c r="C519" s="109" t="s">
        <v>23</v>
      </c>
      <c r="F519" s="122"/>
    </row>
    <row r="520" spans="1:6" x14ac:dyDescent="0.25">
      <c r="A520" s="110" t="s">
        <v>17</v>
      </c>
      <c r="C520" s="109">
        <f>C499-C515-C518</f>
        <v>4612.9799999999968</v>
      </c>
      <c r="F520" s="122"/>
    </row>
    <row r="521" spans="1:6" x14ac:dyDescent="0.25">
      <c r="A521" s="110" t="s">
        <v>23</v>
      </c>
      <c r="F521" s="122"/>
    </row>
    <row r="522" spans="1:6" x14ac:dyDescent="0.25">
      <c r="A522" s="110" t="s">
        <v>23</v>
      </c>
      <c r="E522" s="93" t="s">
        <v>23</v>
      </c>
      <c r="F522" s="122"/>
    </row>
    <row r="523" spans="1:6" x14ac:dyDescent="0.25">
      <c r="A523" s="110"/>
      <c r="C523" s="108"/>
      <c r="F523" s="122"/>
    </row>
    <row r="524" spans="1:6" x14ac:dyDescent="0.25">
      <c r="A524" s="110"/>
      <c r="C524" s="108"/>
      <c r="F524" s="122"/>
    </row>
    <row r="525" spans="1:6" x14ac:dyDescent="0.25">
      <c r="A525" s="110"/>
      <c r="C525" s="108"/>
      <c r="F525" s="122"/>
    </row>
    <row r="526" spans="1:6" x14ac:dyDescent="0.25">
      <c r="A526" s="110"/>
      <c r="C526" s="108"/>
      <c r="F526" s="122"/>
    </row>
    <row r="527" spans="1:6" x14ac:dyDescent="0.25">
      <c r="A527" s="110" t="s">
        <v>134</v>
      </c>
      <c r="C527" s="109">
        <f>'PRIMA NOTA'!H492</f>
        <v>730.75</v>
      </c>
      <c r="F527" s="122"/>
    </row>
    <row r="528" spans="1:6" x14ac:dyDescent="0.25">
      <c r="A528" s="107" t="s">
        <v>136</v>
      </c>
      <c r="C528" s="109">
        <f>'PRIMA NOTA'!H494</f>
        <v>3087.91</v>
      </c>
      <c r="F528" s="122"/>
    </row>
    <row r="529" spans="1:6" x14ac:dyDescent="0.25">
      <c r="A529" s="107" t="s">
        <v>140</v>
      </c>
      <c r="C529" s="109">
        <f>'PRIMA NOTA'!H496</f>
        <v>23.73</v>
      </c>
      <c r="F529" s="122"/>
    </row>
    <row r="530" spans="1:6" x14ac:dyDescent="0.25">
      <c r="A530" s="107" t="s">
        <v>514</v>
      </c>
      <c r="C530" s="109">
        <f>'PRIMA NOTA'!H498</f>
        <v>669.15000000000009</v>
      </c>
      <c r="F530" s="122"/>
    </row>
    <row r="531" spans="1:6" x14ac:dyDescent="0.25">
      <c r="A531" s="107"/>
      <c r="C531" s="108"/>
      <c r="F531" s="122"/>
    </row>
    <row r="532" spans="1:6" x14ac:dyDescent="0.25">
      <c r="A532" s="110" t="s">
        <v>11</v>
      </c>
      <c r="C532" s="108">
        <f>SUM(C527:C531)</f>
        <v>4511.54</v>
      </c>
      <c r="F532" s="122"/>
    </row>
    <row r="533" spans="1:6" x14ac:dyDescent="0.25">
      <c r="A533" s="110"/>
      <c r="C533" s="108"/>
      <c r="F533" s="122"/>
    </row>
    <row r="534" spans="1:6" x14ac:dyDescent="0.25">
      <c r="A534" s="110"/>
      <c r="C534" s="108"/>
      <c r="F534" s="122"/>
    </row>
    <row r="535" spans="1:6" x14ac:dyDescent="0.25">
      <c r="A535" s="110"/>
      <c r="C535" s="108"/>
      <c r="F535" s="122"/>
    </row>
    <row r="536" spans="1:6" x14ac:dyDescent="0.25">
      <c r="A536" s="110"/>
      <c r="C536" s="108"/>
      <c r="F536" s="122"/>
    </row>
    <row r="537" spans="1:6" x14ac:dyDescent="0.25">
      <c r="A537" s="110"/>
      <c r="C537" s="108"/>
      <c r="F537" s="122"/>
    </row>
    <row r="538" spans="1:6" x14ac:dyDescent="0.25">
      <c r="A538" s="110"/>
      <c r="C538" s="108"/>
      <c r="F538" s="122"/>
    </row>
    <row r="539" spans="1:6" x14ac:dyDescent="0.25">
      <c r="A539" s="110"/>
      <c r="C539" s="108"/>
      <c r="F539" s="122"/>
    </row>
    <row r="540" spans="1:6" x14ac:dyDescent="0.25">
      <c r="A540" s="110"/>
      <c r="C540" s="108"/>
      <c r="F540" s="122"/>
    </row>
    <row r="541" spans="1:6" x14ac:dyDescent="0.25">
      <c r="A541" s="110"/>
      <c r="C541" s="108"/>
      <c r="F541" s="122"/>
    </row>
    <row r="542" spans="1:6" x14ac:dyDescent="0.25">
      <c r="A542" s="110"/>
      <c r="C542" s="108"/>
      <c r="F542" s="122"/>
    </row>
    <row r="543" spans="1:6" x14ac:dyDescent="0.25">
      <c r="A543" s="110"/>
      <c r="C543" s="108"/>
      <c r="F543" s="122"/>
    </row>
    <row r="544" spans="1:6" x14ac:dyDescent="0.25">
      <c r="A544" s="107"/>
      <c r="F544" s="122"/>
    </row>
    <row r="545" spans="1:6" x14ac:dyDescent="0.25">
      <c r="A545" s="107"/>
      <c r="F545" s="122"/>
    </row>
    <row r="546" spans="1:6" ht="13.8" customHeight="1" thickBot="1" x14ac:dyDescent="0.3">
      <c r="A546" s="107"/>
      <c r="F546" s="122"/>
    </row>
    <row r="547" spans="1:6" ht="13.8" customHeight="1" thickBot="1" x14ac:dyDescent="0.3">
      <c r="A547" s="111" t="s">
        <v>515</v>
      </c>
      <c r="B547" s="112"/>
      <c r="C547" s="117">
        <f>C520-C532</f>
        <v>101.43999999999687</v>
      </c>
      <c r="D547" s="112"/>
      <c r="E547" s="112"/>
      <c r="F547" s="123" t="s">
        <v>516</v>
      </c>
    </row>
    <row r="549" spans="1:6" ht="13.8" customHeight="1" thickBot="1" x14ac:dyDescent="0.3"/>
    <row r="550" spans="1:6" ht="13.8" customHeight="1" thickBot="1" x14ac:dyDescent="0.3">
      <c r="A550" s="113" t="s">
        <v>517</v>
      </c>
      <c r="B550" s="114"/>
      <c r="C550" s="116">
        <f>'PRIMA NOTA'!A551</f>
        <v>45303</v>
      </c>
      <c r="D550" s="115"/>
      <c r="E550" s="115"/>
      <c r="F550" s="120" t="s">
        <v>504</v>
      </c>
    </row>
    <row r="551" spans="1:6" x14ac:dyDescent="0.25">
      <c r="A551" s="107"/>
      <c r="F551" s="121"/>
    </row>
    <row r="552" spans="1:6" x14ac:dyDescent="0.25">
      <c r="A552" s="107"/>
      <c r="F552" s="122"/>
    </row>
    <row r="553" spans="1:6" x14ac:dyDescent="0.25">
      <c r="A553" s="110" t="s">
        <v>23</v>
      </c>
      <c r="F553" s="122"/>
    </row>
    <row r="554" spans="1:6" x14ac:dyDescent="0.25">
      <c r="A554" s="107"/>
      <c r="F554" s="122"/>
    </row>
    <row r="555" spans="1:6" x14ac:dyDescent="0.25">
      <c r="A555" s="110" t="s">
        <v>505</v>
      </c>
      <c r="C555" s="106">
        <f>'PRIMA NOTA'!Z608</f>
        <v>23567.81</v>
      </c>
      <c r="F555" s="122">
        <f>C555</f>
        <v>23567.81</v>
      </c>
    </row>
    <row r="556" spans="1:6" x14ac:dyDescent="0.25">
      <c r="A556" s="107" t="s">
        <v>71</v>
      </c>
      <c r="C556" s="106">
        <f>'PRIMA NOTA'!L600</f>
        <v>4564.5200000000004</v>
      </c>
      <c r="F556" s="122" t="s">
        <v>23</v>
      </c>
    </row>
    <row r="557" spans="1:6" x14ac:dyDescent="0.25">
      <c r="A557" s="107" t="s">
        <v>506</v>
      </c>
      <c r="C557" s="109">
        <f>'PRIMA NOTA'!L599</f>
        <v>0</v>
      </c>
      <c r="F557" s="122">
        <v>203298.67</v>
      </c>
    </row>
    <row r="558" spans="1:6" x14ac:dyDescent="0.25">
      <c r="A558" s="110" t="s">
        <v>507</v>
      </c>
      <c r="C558" s="106">
        <f>'PRIMA NOTA'!L602</f>
        <v>49112.87</v>
      </c>
      <c r="F558" s="122"/>
    </row>
    <row r="559" spans="1:6" x14ac:dyDescent="0.25">
      <c r="A559" s="107" t="s">
        <v>518</v>
      </c>
      <c r="C559">
        <f>'PRIMA NOTA'!L601</f>
        <v>2593.5</v>
      </c>
      <c r="F559" s="122"/>
    </row>
    <row r="560" spans="1:6" x14ac:dyDescent="0.25">
      <c r="A560" s="110" t="s">
        <v>11</v>
      </c>
      <c r="C560" s="108">
        <f>SUM(C555:C559)</f>
        <v>79838.700000000012</v>
      </c>
      <c r="F560" s="122"/>
    </row>
    <row r="561" spans="1:6" x14ac:dyDescent="0.25">
      <c r="A561" s="107"/>
      <c r="F561" s="122"/>
    </row>
    <row r="562" spans="1:6" x14ac:dyDescent="0.25">
      <c r="A562" s="107"/>
      <c r="F562" s="122"/>
    </row>
    <row r="563" spans="1:6" x14ac:dyDescent="0.25">
      <c r="A563" s="107" t="s">
        <v>508</v>
      </c>
      <c r="F563" s="122"/>
    </row>
    <row r="564" spans="1:6" x14ac:dyDescent="0.25">
      <c r="A564" s="107"/>
      <c r="F564" s="122"/>
    </row>
    <row r="565" spans="1:6" x14ac:dyDescent="0.25">
      <c r="A565" s="107"/>
      <c r="F565" s="122"/>
    </row>
    <row r="566" spans="1:6" x14ac:dyDescent="0.25">
      <c r="A566" s="107" t="s">
        <v>36</v>
      </c>
      <c r="C566" s="106">
        <f>'PRIMA NOTA'!D608</f>
        <v>30524.329999999998</v>
      </c>
      <c r="F566" s="122"/>
    </row>
    <row r="567" spans="1:6" x14ac:dyDescent="0.25">
      <c r="A567" s="107" t="s">
        <v>509</v>
      </c>
      <c r="C567" s="106">
        <f>'PRIMA NOTA'!A608</f>
        <v>34518.01</v>
      </c>
      <c r="F567" s="122"/>
    </row>
    <row r="568" spans="1:6" x14ac:dyDescent="0.25">
      <c r="A568" s="107" t="s">
        <v>510</v>
      </c>
      <c r="C568" s="106">
        <f>'PRIMA NOTA'!E608</f>
        <v>65.27000000000001</v>
      </c>
      <c r="F568" s="122"/>
    </row>
    <row r="569" spans="1:6" x14ac:dyDescent="0.25">
      <c r="A569" s="107" t="s">
        <v>511</v>
      </c>
      <c r="C569" s="106">
        <f>'PRIMA NOTA'!B608</f>
        <v>1977.6800000000005</v>
      </c>
      <c r="F569" s="122"/>
    </row>
    <row r="570" spans="1:6" x14ac:dyDescent="0.25">
      <c r="A570" s="107" t="s">
        <v>512</v>
      </c>
      <c r="C570" s="106">
        <f>'PRIMA NOTA'!B555</f>
        <v>811.27</v>
      </c>
      <c r="F570" s="122"/>
    </row>
    <row r="571" spans="1:6" x14ac:dyDescent="0.25">
      <c r="A571" s="107"/>
      <c r="F571" s="122"/>
    </row>
    <row r="572" spans="1:6" x14ac:dyDescent="0.25">
      <c r="A572" s="110" t="s">
        <v>23</v>
      </c>
      <c r="E572" s="93" t="s">
        <v>23</v>
      </c>
      <c r="F572" s="122"/>
    </row>
    <row r="573" spans="1:6" x14ac:dyDescent="0.25">
      <c r="A573" s="107"/>
      <c r="F573" s="122"/>
    </row>
    <row r="574" spans="1:6" x14ac:dyDescent="0.25">
      <c r="A574" s="110" t="s">
        <v>23</v>
      </c>
      <c r="F574" s="122"/>
    </row>
    <row r="575" spans="1:6" x14ac:dyDescent="0.25">
      <c r="A575" s="107"/>
      <c r="F575" s="122"/>
    </row>
    <row r="576" spans="1:6" x14ac:dyDescent="0.25">
      <c r="A576" s="110" t="s">
        <v>23</v>
      </c>
      <c r="C576" s="108">
        <f>SUM(C566:C575)</f>
        <v>67896.56</v>
      </c>
      <c r="F576" s="122"/>
    </row>
    <row r="577" spans="1:6" x14ac:dyDescent="0.25">
      <c r="A577" s="107"/>
      <c r="F577" s="122"/>
    </row>
    <row r="578" spans="1:6" x14ac:dyDescent="0.25">
      <c r="A578" s="110" t="s">
        <v>23</v>
      </c>
      <c r="C578" s="109" t="s">
        <v>23</v>
      </c>
      <c r="F578" s="122"/>
    </row>
    <row r="579" spans="1:6" x14ac:dyDescent="0.25">
      <c r="A579" s="110" t="s">
        <v>513</v>
      </c>
      <c r="C579" s="109">
        <f>'PRIMA NOTA'!N583</f>
        <v>1277.45</v>
      </c>
      <c r="F579" s="122"/>
    </row>
    <row r="580" spans="1:6" x14ac:dyDescent="0.25">
      <c r="A580" s="110" t="s">
        <v>23</v>
      </c>
      <c r="C580" s="109" t="s">
        <v>23</v>
      </c>
      <c r="F580" s="122"/>
    </row>
    <row r="581" spans="1:6" x14ac:dyDescent="0.25">
      <c r="A581" s="110" t="s">
        <v>17</v>
      </c>
      <c r="C581" s="109">
        <f>C560-C576-C579</f>
        <v>10664.690000000013</v>
      </c>
      <c r="F581" s="122"/>
    </row>
    <row r="582" spans="1:6" x14ac:dyDescent="0.25">
      <c r="A582" s="110" t="s">
        <v>23</v>
      </c>
      <c r="F582" s="122"/>
    </row>
    <row r="583" spans="1:6" x14ac:dyDescent="0.25">
      <c r="A583" s="110" t="s">
        <v>23</v>
      </c>
      <c r="E583" s="93" t="s">
        <v>23</v>
      </c>
      <c r="F583" s="122"/>
    </row>
    <row r="584" spans="1:6" x14ac:dyDescent="0.25">
      <c r="A584" s="110"/>
      <c r="C584" s="108"/>
      <c r="F584" s="122"/>
    </row>
    <row r="585" spans="1:6" x14ac:dyDescent="0.25">
      <c r="A585" s="110"/>
      <c r="C585" s="108"/>
      <c r="F585" s="122"/>
    </row>
    <row r="586" spans="1:6" x14ac:dyDescent="0.25">
      <c r="A586" s="110"/>
      <c r="C586" s="108"/>
      <c r="F586" s="122"/>
    </row>
    <row r="587" spans="1:6" x14ac:dyDescent="0.25">
      <c r="A587" s="110"/>
      <c r="C587" s="108"/>
      <c r="F587" s="122"/>
    </row>
    <row r="588" spans="1:6" x14ac:dyDescent="0.25">
      <c r="A588" s="110" t="s">
        <v>134</v>
      </c>
      <c r="C588" s="109">
        <f>'PRIMA NOTA'!H553</f>
        <v>3114.75</v>
      </c>
      <c r="F588" s="122"/>
    </row>
    <row r="589" spans="1:6" x14ac:dyDescent="0.25">
      <c r="A589" s="107" t="s">
        <v>136</v>
      </c>
      <c r="C589" s="109">
        <f>'PRIMA NOTA'!H555</f>
        <v>6756.3899999999994</v>
      </c>
      <c r="F589" s="122"/>
    </row>
    <row r="590" spans="1:6" x14ac:dyDescent="0.25">
      <c r="A590" s="107" t="s">
        <v>140</v>
      </c>
      <c r="C590" s="109">
        <f>'PRIMA NOTA'!H557</f>
        <v>23.73</v>
      </c>
      <c r="F590" s="122"/>
    </row>
    <row r="591" spans="1:6" x14ac:dyDescent="0.25">
      <c r="A591" s="107" t="s">
        <v>514</v>
      </c>
      <c r="C591" s="109">
        <f>'PRIMA NOTA'!H559</f>
        <v>679.82</v>
      </c>
      <c r="F591" s="122"/>
    </row>
    <row r="592" spans="1:6" x14ac:dyDescent="0.25">
      <c r="A592" s="107"/>
      <c r="C592" s="108"/>
      <c r="F592" s="122"/>
    </row>
    <row r="593" spans="1:6" x14ac:dyDescent="0.25">
      <c r="A593" s="110" t="s">
        <v>11</v>
      </c>
      <c r="C593" s="108">
        <f>SUM(C588:C592)</f>
        <v>10574.689999999999</v>
      </c>
      <c r="F593" s="122"/>
    </row>
    <row r="594" spans="1:6" x14ac:dyDescent="0.25">
      <c r="A594" s="110"/>
      <c r="C594" s="108"/>
      <c r="F594" s="122"/>
    </row>
    <row r="595" spans="1:6" x14ac:dyDescent="0.25">
      <c r="A595" s="110"/>
      <c r="C595" s="108"/>
      <c r="F595" s="122"/>
    </row>
    <row r="596" spans="1:6" x14ac:dyDescent="0.25">
      <c r="A596" s="110"/>
      <c r="C596" s="108"/>
      <c r="F596" s="122"/>
    </row>
    <row r="597" spans="1:6" x14ac:dyDescent="0.25">
      <c r="A597" s="110"/>
      <c r="C597" s="108"/>
      <c r="F597" s="122"/>
    </row>
    <row r="598" spans="1:6" x14ac:dyDescent="0.25">
      <c r="A598" s="110"/>
      <c r="C598" s="108"/>
      <c r="F598" s="122"/>
    </row>
    <row r="599" spans="1:6" x14ac:dyDescent="0.25">
      <c r="A599" s="110"/>
      <c r="C599" s="108"/>
      <c r="F599" s="122"/>
    </row>
    <row r="600" spans="1:6" x14ac:dyDescent="0.25">
      <c r="A600" s="110"/>
      <c r="C600" s="108"/>
      <c r="F600" s="122"/>
    </row>
    <row r="601" spans="1:6" x14ac:dyDescent="0.25">
      <c r="A601" s="110"/>
      <c r="C601" s="108"/>
      <c r="F601" s="122"/>
    </row>
    <row r="602" spans="1:6" x14ac:dyDescent="0.25">
      <c r="A602" s="110"/>
      <c r="C602" s="108"/>
      <c r="F602" s="122"/>
    </row>
    <row r="603" spans="1:6" x14ac:dyDescent="0.25">
      <c r="A603" s="110"/>
      <c r="C603" s="108"/>
      <c r="F603" s="122"/>
    </row>
    <row r="604" spans="1:6" x14ac:dyDescent="0.25">
      <c r="A604" s="110"/>
      <c r="C604" s="108"/>
      <c r="F604" s="122"/>
    </row>
    <row r="605" spans="1:6" x14ac:dyDescent="0.25">
      <c r="A605" s="107"/>
      <c r="F605" s="122"/>
    </row>
    <row r="606" spans="1:6" x14ac:dyDescent="0.25">
      <c r="A606" s="107"/>
      <c r="F606" s="122"/>
    </row>
    <row r="607" spans="1:6" ht="13.8" customHeight="1" thickBot="1" x14ac:dyDescent="0.3">
      <c r="A607" s="107"/>
      <c r="F607" s="122"/>
    </row>
    <row r="608" spans="1:6" ht="13.8" customHeight="1" thickBot="1" x14ac:dyDescent="0.3">
      <c r="A608" s="111" t="s">
        <v>515</v>
      </c>
      <c r="B608" s="112"/>
      <c r="C608" s="117">
        <f>C581-C593</f>
        <v>90.000000000014552</v>
      </c>
      <c r="D608" s="112"/>
      <c r="E608" s="112"/>
      <c r="F608" s="123" t="s">
        <v>516</v>
      </c>
    </row>
    <row r="610" spans="1:6" ht="13.8" customHeight="1" thickBot="1" x14ac:dyDescent="0.3"/>
    <row r="611" spans="1:6" ht="13.8" customHeight="1" thickBot="1" x14ac:dyDescent="0.3">
      <c r="A611" s="113" t="s">
        <v>517</v>
      </c>
      <c r="B611" s="114"/>
      <c r="C611" s="116">
        <f>'PRIMA NOTA'!A612</f>
        <v>45306</v>
      </c>
      <c r="D611" s="115"/>
      <c r="E611" s="115"/>
      <c r="F611" s="120" t="s">
        <v>504</v>
      </c>
    </row>
    <row r="612" spans="1:6" x14ac:dyDescent="0.25">
      <c r="A612" s="107"/>
      <c r="F612" s="121"/>
    </row>
    <row r="613" spans="1:6" x14ac:dyDescent="0.25">
      <c r="A613" s="107"/>
      <c r="F613" s="122"/>
    </row>
    <row r="614" spans="1:6" x14ac:dyDescent="0.25">
      <c r="A614" s="110" t="s">
        <v>23</v>
      </c>
      <c r="F614" s="122"/>
    </row>
    <row r="615" spans="1:6" x14ac:dyDescent="0.25">
      <c r="A615" s="107"/>
      <c r="F615" s="122"/>
    </row>
    <row r="616" spans="1:6" x14ac:dyDescent="0.25">
      <c r="A616" s="110" t="s">
        <v>505</v>
      </c>
      <c r="C616" s="106">
        <f>'PRIMA NOTA'!Z669</f>
        <v>59270.840000000004</v>
      </c>
      <c r="F616" s="122">
        <f>C616</f>
        <v>59270.840000000004</v>
      </c>
    </row>
    <row r="617" spans="1:6" x14ac:dyDescent="0.25">
      <c r="A617" s="107" t="s">
        <v>71</v>
      </c>
      <c r="C617" s="106">
        <f>'PRIMA NOTA'!L661</f>
        <v>3314.5299999999997</v>
      </c>
      <c r="F617" s="122" t="s">
        <v>23</v>
      </c>
    </row>
    <row r="618" spans="1:6" x14ac:dyDescent="0.25">
      <c r="A618" s="107" t="s">
        <v>506</v>
      </c>
      <c r="C618" s="109">
        <f>'PRIMA NOTA'!L660</f>
        <v>0</v>
      </c>
      <c r="F618" s="122">
        <v>77587.009999999995</v>
      </c>
    </row>
    <row r="619" spans="1:6" x14ac:dyDescent="0.25">
      <c r="A619" s="110" t="s">
        <v>507</v>
      </c>
      <c r="C619" s="106">
        <f>'PRIMA NOTA'!L663</f>
        <v>27999.100000000002</v>
      </c>
      <c r="F619" s="122"/>
    </row>
    <row r="620" spans="1:6" x14ac:dyDescent="0.25">
      <c r="A620" s="107" t="s">
        <v>518</v>
      </c>
      <c r="C620">
        <f>'PRIMA NOTA'!L662</f>
        <v>18065.02</v>
      </c>
      <c r="F620" s="122"/>
    </row>
    <row r="621" spans="1:6" x14ac:dyDescent="0.25">
      <c r="A621" s="110" t="s">
        <v>11</v>
      </c>
      <c r="C621" s="108">
        <f>SUM(C616:C620)</f>
        <v>108649.49</v>
      </c>
      <c r="F621" s="122"/>
    </row>
    <row r="622" spans="1:6" x14ac:dyDescent="0.25">
      <c r="A622" s="107"/>
      <c r="F622" s="122"/>
    </row>
    <row r="623" spans="1:6" x14ac:dyDescent="0.25">
      <c r="A623" s="107"/>
      <c r="F623" s="122"/>
    </row>
    <row r="624" spans="1:6" x14ac:dyDescent="0.25">
      <c r="A624" s="107" t="s">
        <v>508</v>
      </c>
      <c r="F624" s="122"/>
    </row>
    <row r="625" spans="1:6" x14ac:dyDescent="0.25">
      <c r="A625" s="107"/>
      <c r="F625" s="122"/>
    </row>
    <row r="626" spans="1:6" x14ac:dyDescent="0.25">
      <c r="A626" s="107"/>
      <c r="F626" s="122"/>
    </row>
    <row r="627" spans="1:6" x14ac:dyDescent="0.25">
      <c r="A627" s="107" t="s">
        <v>36</v>
      </c>
      <c r="C627" s="106">
        <f>'PRIMA NOTA'!D669</f>
        <v>42165.35</v>
      </c>
      <c r="F627" s="122"/>
    </row>
    <row r="628" spans="1:6" x14ac:dyDescent="0.25">
      <c r="A628" s="107" t="s">
        <v>509</v>
      </c>
      <c r="C628" s="106">
        <f>'PRIMA NOTA'!A669</f>
        <v>47113.97</v>
      </c>
      <c r="F628" s="122"/>
    </row>
    <row r="629" spans="1:6" x14ac:dyDescent="0.25">
      <c r="A629" s="107" t="s">
        <v>510</v>
      </c>
      <c r="C629" s="106">
        <f>'PRIMA NOTA'!E669</f>
        <v>65.27000000000001</v>
      </c>
      <c r="F629" s="122"/>
    </row>
    <row r="630" spans="1:6" x14ac:dyDescent="0.25">
      <c r="A630" s="107" t="s">
        <v>511</v>
      </c>
      <c r="C630" s="106">
        <f>'PRIMA NOTA'!B669</f>
        <v>2019.8500000000006</v>
      </c>
      <c r="F630" s="122"/>
    </row>
    <row r="631" spans="1:6" x14ac:dyDescent="0.25">
      <c r="A631" s="107" t="s">
        <v>512</v>
      </c>
      <c r="C631" s="106">
        <f>'PRIMA NOTA'!B616</f>
        <v>811.27</v>
      </c>
      <c r="F631" s="122"/>
    </row>
    <row r="632" spans="1:6" x14ac:dyDescent="0.25">
      <c r="A632" s="107"/>
      <c r="F632" s="122"/>
    </row>
    <row r="633" spans="1:6" x14ac:dyDescent="0.25">
      <c r="A633" s="110" t="s">
        <v>23</v>
      </c>
      <c r="E633" s="93" t="s">
        <v>23</v>
      </c>
      <c r="F633" s="122"/>
    </row>
    <row r="634" spans="1:6" x14ac:dyDescent="0.25">
      <c r="A634" s="107"/>
      <c r="F634" s="122"/>
    </row>
    <row r="635" spans="1:6" x14ac:dyDescent="0.25">
      <c r="A635" s="110" t="s">
        <v>23</v>
      </c>
      <c r="F635" s="122"/>
    </row>
    <row r="636" spans="1:6" x14ac:dyDescent="0.25">
      <c r="A636" s="107"/>
      <c r="F636" s="122"/>
    </row>
    <row r="637" spans="1:6" x14ac:dyDescent="0.25">
      <c r="A637" s="110" t="s">
        <v>23</v>
      </c>
      <c r="C637" s="108">
        <f>SUM(C627:C636)</f>
        <v>92175.710000000021</v>
      </c>
      <c r="F637" s="122"/>
    </row>
    <row r="638" spans="1:6" x14ac:dyDescent="0.25">
      <c r="A638" s="107"/>
      <c r="F638" s="122"/>
    </row>
    <row r="639" spans="1:6" x14ac:dyDescent="0.25">
      <c r="A639" s="110" t="s">
        <v>23</v>
      </c>
      <c r="C639" s="109" t="s">
        <v>23</v>
      </c>
      <c r="F639" s="122"/>
    </row>
    <row r="640" spans="1:6" x14ac:dyDescent="0.25">
      <c r="A640" s="110" t="s">
        <v>513</v>
      </c>
      <c r="C640" s="109">
        <f>'PRIMA NOTA'!N644</f>
        <v>1277.45</v>
      </c>
      <c r="F640" s="122"/>
    </row>
    <row r="641" spans="1:6" x14ac:dyDescent="0.25">
      <c r="A641" s="110" t="s">
        <v>23</v>
      </c>
      <c r="C641" s="109" t="s">
        <v>23</v>
      </c>
      <c r="F641" s="122"/>
    </row>
    <row r="642" spans="1:6" x14ac:dyDescent="0.25">
      <c r="A642" s="110" t="s">
        <v>17</v>
      </c>
      <c r="C642" s="109">
        <f>C621-C637-C640</f>
        <v>15196.329999999984</v>
      </c>
      <c r="F642" s="122"/>
    </row>
    <row r="643" spans="1:6" x14ac:dyDescent="0.25">
      <c r="A643" s="110" t="s">
        <v>23</v>
      </c>
      <c r="F643" s="122"/>
    </row>
    <row r="644" spans="1:6" x14ac:dyDescent="0.25">
      <c r="A644" s="110" t="s">
        <v>23</v>
      </c>
      <c r="E644" s="93" t="s">
        <v>23</v>
      </c>
      <c r="F644" s="122"/>
    </row>
    <row r="645" spans="1:6" x14ac:dyDescent="0.25">
      <c r="A645" s="110"/>
      <c r="C645" s="108"/>
      <c r="F645" s="122"/>
    </row>
    <row r="646" spans="1:6" x14ac:dyDescent="0.25">
      <c r="A646" s="110"/>
      <c r="C646" s="108"/>
      <c r="F646" s="122"/>
    </row>
    <row r="647" spans="1:6" x14ac:dyDescent="0.25">
      <c r="A647" s="110"/>
      <c r="C647" s="108"/>
      <c r="F647" s="122"/>
    </row>
    <row r="648" spans="1:6" x14ac:dyDescent="0.25">
      <c r="A648" s="110"/>
      <c r="C648" s="108"/>
      <c r="F648" s="122"/>
    </row>
    <row r="649" spans="1:6" x14ac:dyDescent="0.25">
      <c r="A649" s="110" t="s">
        <v>134</v>
      </c>
      <c r="C649" s="109">
        <f>'PRIMA NOTA'!H614</f>
        <v>4262.53</v>
      </c>
      <c r="F649" s="122"/>
    </row>
    <row r="650" spans="1:6" x14ac:dyDescent="0.25">
      <c r="A650" s="107" t="s">
        <v>136</v>
      </c>
      <c r="C650" s="109">
        <f>'PRIMA NOTA'!H616</f>
        <v>9313.23</v>
      </c>
      <c r="F650" s="122"/>
    </row>
    <row r="651" spans="1:6" x14ac:dyDescent="0.25">
      <c r="A651" s="107" t="s">
        <v>140</v>
      </c>
      <c r="C651" s="109">
        <f>'PRIMA NOTA'!H618</f>
        <v>23.73</v>
      </c>
      <c r="F651" s="122"/>
    </row>
    <row r="652" spans="1:6" x14ac:dyDescent="0.25">
      <c r="A652" s="107" t="s">
        <v>514</v>
      </c>
      <c r="C652" s="109">
        <f>'PRIMA NOTA'!H620</f>
        <v>695.15000000000009</v>
      </c>
      <c r="F652" s="122"/>
    </row>
    <row r="653" spans="1:6" x14ac:dyDescent="0.25">
      <c r="A653" s="107"/>
      <c r="C653" s="108"/>
      <c r="F653" s="122"/>
    </row>
    <row r="654" spans="1:6" x14ac:dyDescent="0.25">
      <c r="A654" s="110" t="s">
        <v>11</v>
      </c>
      <c r="C654" s="108">
        <f>SUM(C649:C653)</f>
        <v>14294.639999999998</v>
      </c>
      <c r="F654" s="122"/>
    </row>
    <row r="655" spans="1:6" x14ac:dyDescent="0.25">
      <c r="A655" s="110"/>
      <c r="C655" s="108"/>
      <c r="F655" s="122"/>
    </row>
    <row r="656" spans="1:6" x14ac:dyDescent="0.25">
      <c r="A656" s="110"/>
      <c r="C656" s="108"/>
      <c r="F656" s="122"/>
    </row>
    <row r="657" spans="1:6" x14ac:dyDescent="0.25">
      <c r="A657" s="110"/>
      <c r="C657" s="108"/>
      <c r="F657" s="122"/>
    </row>
    <row r="658" spans="1:6" x14ac:dyDescent="0.25">
      <c r="A658" s="110"/>
      <c r="C658" s="108"/>
      <c r="F658" s="122"/>
    </row>
    <row r="659" spans="1:6" x14ac:dyDescent="0.25">
      <c r="A659" s="110"/>
      <c r="C659" s="108"/>
      <c r="F659" s="122"/>
    </row>
    <row r="660" spans="1:6" x14ac:dyDescent="0.25">
      <c r="A660" s="110"/>
      <c r="C660" s="108"/>
      <c r="F660" s="122"/>
    </row>
    <row r="661" spans="1:6" x14ac:dyDescent="0.25">
      <c r="A661" s="110"/>
      <c r="C661" s="108"/>
      <c r="F661" s="122"/>
    </row>
    <row r="662" spans="1:6" x14ac:dyDescent="0.25">
      <c r="A662" s="110"/>
      <c r="C662" s="108"/>
      <c r="F662" s="122"/>
    </row>
    <row r="663" spans="1:6" x14ac:dyDescent="0.25">
      <c r="A663" s="110"/>
      <c r="C663" s="108"/>
      <c r="F663" s="122"/>
    </row>
    <row r="664" spans="1:6" x14ac:dyDescent="0.25">
      <c r="A664" s="110"/>
      <c r="C664" s="108"/>
      <c r="F664" s="122"/>
    </row>
    <row r="665" spans="1:6" x14ac:dyDescent="0.25">
      <c r="A665" s="110"/>
      <c r="C665" s="108"/>
      <c r="F665" s="122"/>
    </row>
    <row r="666" spans="1:6" x14ac:dyDescent="0.25">
      <c r="A666" s="107"/>
      <c r="F666" s="122"/>
    </row>
    <row r="667" spans="1:6" x14ac:dyDescent="0.25">
      <c r="A667" s="107"/>
      <c r="F667" s="122"/>
    </row>
    <row r="668" spans="1:6" ht="13.8" customHeight="1" thickBot="1" x14ac:dyDescent="0.3">
      <c r="A668" s="107"/>
      <c r="F668" s="122"/>
    </row>
    <row r="669" spans="1:6" ht="13.8" customHeight="1" thickBot="1" x14ac:dyDescent="0.3">
      <c r="A669" s="111" t="s">
        <v>515</v>
      </c>
      <c r="B669" s="112"/>
      <c r="C669" s="117">
        <f>C642-C654</f>
        <v>901.68999999998596</v>
      </c>
      <c r="D669" s="112"/>
      <c r="E669" s="112"/>
      <c r="F669" s="123" t="s">
        <v>516</v>
      </c>
    </row>
    <row r="671" spans="1:6" ht="13.8" customHeight="1" thickBot="1" x14ac:dyDescent="0.3"/>
    <row r="672" spans="1:6" ht="13.8" customHeight="1" thickBot="1" x14ac:dyDescent="0.3">
      <c r="A672" s="113" t="s">
        <v>517</v>
      </c>
      <c r="B672" s="114"/>
      <c r="C672" s="116">
        <f>'PRIMA NOTA'!A673</f>
        <v>45307</v>
      </c>
      <c r="D672" s="115"/>
      <c r="E672" s="115"/>
      <c r="F672" s="120" t="s">
        <v>504</v>
      </c>
    </row>
    <row r="673" spans="1:6" x14ac:dyDescent="0.25">
      <c r="A673" s="107"/>
      <c r="F673" s="121"/>
    </row>
    <row r="674" spans="1:6" x14ac:dyDescent="0.25">
      <c r="A674" s="107"/>
      <c r="F674" s="122"/>
    </row>
    <row r="675" spans="1:6" x14ac:dyDescent="0.25">
      <c r="A675" s="110" t="s">
        <v>23</v>
      </c>
      <c r="F675" s="122"/>
    </row>
    <row r="676" spans="1:6" x14ac:dyDescent="0.25">
      <c r="A676" s="107"/>
      <c r="F676" s="122"/>
    </row>
    <row r="677" spans="1:6" x14ac:dyDescent="0.25">
      <c r="A677" s="110" t="s">
        <v>505</v>
      </c>
      <c r="C677" s="106">
        <f>'PRIMA NOTA'!Z730</f>
        <v>85483.540000000008</v>
      </c>
      <c r="F677" s="122">
        <f>C677</f>
        <v>85483.540000000008</v>
      </c>
    </row>
    <row r="678" spans="1:6" x14ac:dyDescent="0.25">
      <c r="A678" s="107" t="s">
        <v>71</v>
      </c>
      <c r="C678" s="106">
        <f>'PRIMA NOTA'!L722</f>
        <v>2809.7099999999996</v>
      </c>
      <c r="F678" s="122" t="s">
        <v>23</v>
      </c>
    </row>
    <row r="679" spans="1:6" x14ac:dyDescent="0.25">
      <c r="A679" s="107" t="s">
        <v>506</v>
      </c>
      <c r="C679" s="109">
        <f>'PRIMA NOTA'!L721</f>
        <v>0</v>
      </c>
      <c r="F679" s="122">
        <v>77587.009999999995</v>
      </c>
    </row>
    <row r="680" spans="1:6" x14ac:dyDescent="0.25">
      <c r="A680" s="110" t="s">
        <v>507</v>
      </c>
      <c r="C680" s="106">
        <f>'PRIMA NOTA'!L724</f>
        <v>64483.73</v>
      </c>
      <c r="F680" s="122"/>
    </row>
    <row r="681" spans="1:6" x14ac:dyDescent="0.25">
      <c r="A681" s="107" t="s">
        <v>518</v>
      </c>
      <c r="C681">
        <f>'PRIMA NOTA'!L723</f>
        <v>19624.990000000002</v>
      </c>
      <c r="F681" s="122"/>
    </row>
    <row r="682" spans="1:6" x14ac:dyDescent="0.25">
      <c r="A682" s="110" t="s">
        <v>11</v>
      </c>
      <c r="C682" s="108">
        <f>SUM(C677:C681)</f>
        <v>172401.97</v>
      </c>
      <c r="F682" s="122"/>
    </row>
    <row r="683" spans="1:6" x14ac:dyDescent="0.25">
      <c r="A683" s="107"/>
      <c r="F683" s="122"/>
    </row>
    <row r="684" spans="1:6" x14ac:dyDescent="0.25">
      <c r="A684" s="107"/>
      <c r="F684" s="122"/>
    </row>
    <row r="685" spans="1:6" x14ac:dyDescent="0.25">
      <c r="A685" s="107" t="s">
        <v>508</v>
      </c>
      <c r="F685" s="122"/>
    </row>
    <row r="686" spans="1:6" x14ac:dyDescent="0.25">
      <c r="A686" s="107"/>
      <c r="F686" s="122"/>
    </row>
    <row r="687" spans="1:6" x14ac:dyDescent="0.25">
      <c r="A687" s="107"/>
      <c r="F687" s="122"/>
    </row>
    <row r="688" spans="1:6" x14ac:dyDescent="0.25">
      <c r="A688" s="107" t="s">
        <v>36</v>
      </c>
      <c r="C688" s="106">
        <f>'PRIMA NOTA'!D730</f>
        <v>82531.399999999994</v>
      </c>
      <c r="F688" s="122"/>
    </row>
    <row r="689" spans="1:6" x14ac:dyDescent="0.25">
      <c r="A689" s="107" t="s">
        <v>509</v>
      </c>
      <c r="C689" s="106">
        <f>'PRIMA NOTA'!A730</f>
        <v>62098.36</v>
      </c>
      <c r="F689" s="122"/>
    </row>
    <row r="690" spans="1:6" x14ac:dyDescent="0.25">
      <c r="A690" s="107" t="s">
        <v>510</v>
      </c>
      <c r="C690" s="106">
        <f>'PRIMA NOTA'!E730</f>
        <v>65.27000000000001</v>
      </c>
      <c r="F690" s="122"/>
    </row>
    <row r="691" spans="1:6" x14ac:dyDescent="0.25">
      <c r="A691" s="107" t="s">
        <v>511</v>
      </c>
      <c r="C691" s="106">
        <f>'PRIMA NOTA'!B730</f>
        <v>3548.3300000000008</v>
      </c>
      <c r="F691" s="122"/>
    </row>
    <row r="692" spans="1:6" x14ac:dyDescent="0.25">
      <c r="A692" s="107" t="s">
        <v>512</v>
      </c>
      <c r="C692" s="106">
        <f>'PRIMA NOTA'!B677</f>
        <v>811.27</v>
      </c>
      <c r="F692" s="122"/>
    </row>
    <row r="693" spans="1:6" x14ac:dyDescent="0.25">
      <c r="A693" s="107"/>
      <c r="F693" s="122"/>
    </row>
    <row r="694" spans="1:6" x14ac:dyDescent="0.25">
      <c r="A694" s="110" t="s">
        <v>23</v>
      </c>
      <c r="E694" s="93" t="s">
        <v>23</v>
      </c>
      <c r="F694" s="122"/>
    </row>
    <row r="695" spans="1:6" x14ac:dyDescent="0.25">
      <c r="A695" s="107"/>
      <c r="F695" s="122"/>
    </row>
    <row r="696" spans="1:6" x14ac:dyDescent="0.25">
      <c r="A696" s="110" t="s">
        <v>23</v>
      </c>
      <c r="F696" s="122"/>
    </row>
    <row r="697" spans="1:6" x14ac:dyDescent="0.25">
      <c r="A697" s="107"/>
      <c r="F697" s="122"/>
    </row>
    <row r="698" spans="1:6" x14ac:dyDescent="0.25">
      <c r="A698" s="110" t="s">
        <v>23</v>
      </c>
      <c r="C698" s="108">
        <f>SUM(C688:C697)</f>
        <v>149054.62999999998</v>
      </c>
      <c r="F698" s="122"/>
    </row>
    <row r="699" spans="1:6" x14ac:dyDescent="0.25">
      <c r="A699" s="107"/>
      <c r="F699" s="122"/>
    </row>
    <row r="700" spans="1:6" x14ac:dyDescent="0.25">
      <c r="A700" s="110" t="s">
        <v>23</v>
      </c>
      <c r="C700" s="109" t="s">
        <v>23</v>
      </c>
      <c r="F700" s="122"/>
    </row>
    <row r="701" spans="1:6" x14ac:dyDescent="0.25">
      <c r="A701" s="110" t="s">
        <v>513</v>
      </c>
      <c r="C701" s="109">
        <f>'PRIMA NOTA'!N705</f>
        <v>1277.45</v>
      </c>
      <c r="F701" s="122"/>
    </row>
    <row r="702" spans="1:6" x14ac:dyDescent="0.25">
      <c r="A702" s="110" t="s">
        <v>23</v>
      </c>
      <c r="C702" s="109" t="s">
        <v>23</v>
      </c>
      <c r="F702" s="122"/>
    </row>
    <row r="703" spans="1:6" x14ac:dyDescent="0.25">
      <c r="A703" s="110" t="s">
        <v>17</v>
      </c>
      <c r="C703" s="109">
        <f>C682-C698-C701</f>
        <v>22069.890000000025</v>
      </c>
      <c r="F703" s="122"/>
    </row>
    <row r="704" spans="1:6" x14ac:dyDescent="0.25">
      <c r="A704" s="110" t="s">
        <v>23</v>
      </c>
      <c r="F704" s="122"/>
    </row>
    <row r="705" spans="1:6" x14ac:dyDescent="0.25">
      <c r="A705" s="110" t="s">
        <v>23</v>
      </c>
      <c r="E705" s="93" t="s">
        <v>23</v>
      </c>
      <c r="F705" s="122"/>
    </row>
    <row r="706" spans="1:6" x14ac:dyDescent="0.25">
      <c r="A706" s="110"/>
      <c r="C706" s="108"/>
      <c r="F706" s="122"/>
    </row>
    <row r="707" spans="1:6" x14ac:dyDescent="0.25">
      <c r="A707" s="110"/>
      <c r="C707" s="108"/>
      <c r="F707" s="122"/>
    </row>
    <row r="708" spans="1:6" x14ac:dyDescent="0.25">
      <c r="A708" s="110"/>
      <c r="C708" s="108"/>
      <c r="F708" s="122"/>
    </row>
    <row r="709" spans="1:6" x14ac:dyDescent="0.25">
      <c r="A709" s="110"/>
      <c r="C709" s="108"/>
      <c r="F709" s="122"/>
    </row>
    <row r="710" spans="1:6" x14ac:dyDescent="0.25">
      <c r="A710" s="110" t="s">
        <v>134</v>
      </c>
      <c r="C710" s="109">
        <f>'PRIMA NOTA'!H675</f>
        <v>8489.5099999999984</v>
      </c>
      <c r="F710" s="122"/>
    </row>
    <row r="711" spans="1:6" x14ac:dyDescent="0.25">
      <c r="A711" s="107" t="s">
        <v>136</v>
      </c>
      <c r="C711" s="109">
        <f>'PRIMA NOTA'!H677</f>
        <v>12188.539999999999</v>
      </c>
      <c r="F711" s="122"/>
    </row>
    <row r="712" spans="1:6" x14ac:dyDescent="0.25">
      <c r="A712" s="107" t="s">
        <v>140</v>
      </c>
      <c r="C712" s="109">
        <f>'PRIMA NOTA'!H679</f>
        <v>23.73</v>
      </c>
      <c r="F712" s="122"/>
    </row>
    <row r="713" spans="1:6" x14ac:dyDescent="0.25">
      <c r="A713" s="107" t="s">
        <v>514</v>
      </c>
      <c r="C713" s="109">
        <f>'PRIMA NOTA'!H681</f>
        <v>1197.67</v>
      </c>
      <c r="F713" s="122"/>
    </row>
    <row r="714" spans="1:6" x14ac:dyDescent="0.25">
      <c r="A714" s="107"/>
      <c r="C714" s="108"/>
      <c r="F714" s="122"/>
    </row>
    <row r="715" spans="1:6" x14ac:dyDescent="0.25">
      <c r="A715" s="110" t="s">
        <v>11</v>
      </c>
      <c r="C715" s="108">
        <f>SUM(C710:C714)</f>
        <v>21899.449999999997</v>
      </c>
      <c r="F715" s="122"/>
    </row>
    <row r="716" spans="1:6" x14ac:dyDescent="0.25">
      <c r="A716" s="110"/>
      <c r="C716" s="108"/>
      <c r="F716" s="122"/>
    </row>
    <row r="717" spans="1:6" x14ac:dyDescent="0.25">
      <c r="A717" s="110"/>
      <c r="C717" s="108"/>
      <c r="F717" s="122"/>
    </row>
    <row r="718" spans="1:6" x14ac:dyDescent="0.25">
      <c r="A718" s="110"/>
      <c r="C718" s="108"/>
      <c r="F718" s="122"/>
    </row>
    <row r="719" spans="1:6" x14ac:dyDescent="0.25">
      <c r="A719" s="110"/>
      <c r="C719" s="108"/>
      <c r="F719" s="122"/>
    </row>
    <row r="720" spans="1:6" x14ac:dyDescent="0.25">
      <c r="A720" s="110"/>
      <c r="C720" s="108"/>
      <c r="F720" s="122"/>
    </row>
    <row r="721" spans="1:6" x14ac:dyDescent="0.25">
      <c r="A721" s="110"/>
      <c r="C721" s="108"/>
      <c r="F721" s="122"/>
    </row>
    <row r="722" spans="1:6" x14ac:dyDescent="0.25">
      <c r="A722" s="110"/>
      <c r="C722" s="108"/>
      <c r="F722" s="122"/>
    </row>
    <row r="723" spans="1:6" x14ac:dyDescent="0.25">
      <c r="A723" s="110"/>
      <c r="C723" s="108"/>
      <c r="F723" s="122"/>
    </row>
    <row r="724" spans="1:6" x14ac:dyDescent="0.25">
      <c r="A724" s="110"/>
      <c r="C724" s="108"/>
      <c r="F724" s="122"/>
    </row>
    <row r="725" spans="1:6" x14ac:dyDescent="0.25">
      <c r="A725" s="110"/>
      <c r="C725" s="108"/>
      <c r="F725" s="122"/>
    </row>
    <row r="726" spans="1:6" x14ac:dyDescent="0.25">
      <c r="A726" s="110"/>
      <c r="C726" s="108"/>
      <c r="F726" s="122"/>
    </row>
    <row r="727" spans="1:6" x14ac:dyDescent="0.25">
      <c r="A727" s="107"/>
      <c r="F727" s="122"/>
    </row>
    <row r="728" spans="1:6" x14ac:dyDescent="0.25">
      <c r="A728" s="107"/>
      <c r="F728" s="122"/>
    </row>
    <row r="729" spans="1:6" ht="13.8" customHeight="1" thickBot="1" x14ac:dyDescent="0.3">
      <c r="A729" s="107"/>
      <c r="F729" s="122"/>
    </row>
    <row r="730" spans="1:6" ht="13.8" customHeight="1" thickBot="1" x14ac:dyDescent="0.3">
      <c r="A730" s="111" t="s">
        <v>515</v>
      </c>
      <c r="B730" s="112"/>
      <c r="C730" s="117">
        <f>C703-C715</f>
        <v>170.44000000002779</v>
      </c>
      <c r="D730" s="112"/>
      <c r="E730" s="112"/>
      <c r="F730" s="123" t="s">
        <v>516</v>
      </c>
    </row>
    <row r="732" spans="1:6" ht="13.8" customHeight="1" thickBot="1" x14ac:dyDescent="0.3"/>
    <row r="733" spans="1:6" ht="13.8" customHeight="1" thickBot="1" x14ac:dyDescent="0.3">
      <c r="A733" s="113" t="s">
        <v>517</v>
      </c>
      <c r="B733" s="114"/>
      <c r="C733" s="116">
        <f>'PRIMA NOTA'!A734</f>
        <v>45308</v>
      </c>
      <c r="D733" s="115"/>
      <c r="E733" s="115"/>
      <c r="F733" s="120" t="s">
        <v>504</v>
      </c>
    </row>
    <row r="734" spans="1:6" x14ac:dyDescent="0.25">
      <c r="A734" s="107"/>
      <c r="F734" s="121"/>
    </row>
    <row r="735" spans="1:6" x14ac:dyDescent="0.25">
      <c r="A735" s="107"/>
      <c r="F735" s="122"/>
    </row>
    <row r="736" spans="1:6" x14ac:dyDescent="0.25">
      <c r="A736" s="110" t="s">
        <v>23</v>
      </c>
      <c r="F736" s="122"/>
    </row>
    <row r="737" spans="1:6" x14ac:dyDescent="0.25">
      <c r="A737" s="107"/>
      <c r="F737" s="122"/>
    </row>
    <row r="738" spans="1:6" x14ac:dyDescent="0.25">
      <c r="A738" s="110" t="s">
        <v>505</v>
      </c>
      <c r="C738" s="106">
        <f>'PRIMA NOTA'!Z791</f>
        <v>148852.78000000003</v>
      </c>
      <c r="F738" s="122">
        <f>C738</f>
        <v>148852.78000000003</v>
      </c>
    </row>
    <row r="739" spans="1:6" x14ac:dyDescent="0.25">
      <c r="A739" s="107" t="s">
        <v>71</v>
      </c>
      <c r="C739" s="106">
        <f>'PRIMA NOTA'!L783</f>
        <v>4439.7100000000009</v>
      </c>
      <c r="F739" s="122" t="s">
        <v>23</v>
      </c>
    </row>
    <row r="740" spans="1:6" x14ac:dyDescent="0.25">
      <c r="A740" s="107" t="s">
        <v>506</v>
      </c>
      <c r="C740" s="109">
        <f>'PRIMA NOTA'!L782</f>
        <v>0</v>
      </c>
      <c r="F740" s="122">
        <v>77587.009999999995</v>
      </c>
    </row>
    <row r="741" spans="1:6" x14ac:dyDescent="0.25">
      <c r="A741" s="110" t="s">
        <v>507</v>
      </c>
      <c r="C741" s="106">
        <f>'PRIMA NOTA'!L785</f>
        <v>20718.669999999998</v>
      </c>
      <c r="F741" s="122"/>
    </row>
    <row r="742" spans="1:6" x14ac:dyDescent="0.25">
      <c r="A742" s="107" t="s">
        <v>518</v>
      </c>
      <c r="C742">
        <f>'PRIMA NOTA'!L784</f>
        <v>19106.98</v>
      </c>
      <c r="F742" s="122"/>
    </row>
    <row r="743" spans="1:6" x14ac:dyDescent="0.25">
      <c r="A743" s="110" t="s">
        <v>11</v>
      </c>
      <c r="C743" s="108">
        <f>SUM(C738:C742)</f>
        <v>193118.14000000004</v>
      </c>
      <c r="F743" s="122"/>
    </row>
    <row r="744" spans="1:6" x14ac:dyDescent="0.25">
      <c r="A744" s="107"/>
      <c r="F744" s="122"/>
    </row>
    <row r="745" spans="1:6" x14ac:dyDescent="0.25">
      <c r="A745" s="107"/>
      <c r="F745" s="122"/>
    </row>
    <row r="746" spans="1:6" x14ac:dyDescent="0.25">
      <c r="A746" s="107" t="s">
        <v>508</v>
      </c>
      <c r="F746" s="122"/>
    </row>
    <row r="747" spans="1:6" x14ac:dyDescent="0.25">
      <c r="A747" s="107"/>
      <c r="F747" s="122"/>
    </row>
    <row r="748" spans="1:6" x14ac:dyDescent="0.25">
      <c r="A748" s="107"/>
      <c r="F748" s="122"/>
    </row>
    <row r="749" spans="1:6" x14ac:dyDescent="0.25">
      <c r="A749" s="107" t="s">
        <v>36</v>
      </c>
      <c r="C749" s="106">
        <f>'PRIMA NOTA'!D791</f>
        <v>95058.01</v>
      </c>
      <c r="F749" s="122"/>
    </row>
    <row r="750" spans="1:6" x14ac:dyDescent="0.25">
      <c r="A750" s="107" t="s">
        <v>509</v>
      </c>
      <c r="C750" s="106">
        <f>'PRIMA NOTA'!A791</f>
        <v>68132.84</v>
      </c>
      <c r="F750" s="122"/>
    </row>
    <row r="751" spans="1:6" x14ac:dyDescent="0.25">
      <c r="A751" s="107" t="s">
        <v>510</v>
      </c>
      <c r="C751" s="106">
        <f>'PRIMA NOTA'!E791</f>
        <v>65.27000000000001</v>
      </c>
      <c r="F751" s="122"/>
    </row>
    <row r="752" spans="1:6" x14ac:dyDescent="0.25">
      <c r="A752" s="107" t="s">
        <v>511</v>
      </c>
      <c r="C752" s="106">
        <f>'PRIMA NOTA'!B791</f>
        <v>3548.3300000000008</v>
      </c>
      <c r="F752" s="122"/>
    </row>
    <row r="753" spans="1:6" x14ac:dyDescent="0.25">
      <c r="A753" s="107" t="s">
        <v>512</v>
      </c>
      <c r="C753" s="106">
        <f>'PRIMA NOTA'!B738</f>
        <v>811.27</v>
      </c>
      <c r="F753" s="122"/>
    </row>
    <row r="754" spans="1:6" x14ac:dyDescent="0.25">
      <c r="A754" s="107"/>
      <c r="F754" s="122"/>
    </row>
    <row r="755" spans="1:6" x14ac:dyDescent="0.25">
      <c r="A755" s="110" t="s">
        <v>23</v>
      </c>
      <c r="E755" s="93" t="s">
        <v>23</v>
      </c>
      <c r="F755" s="122"/>
    </row>
    <row r="756" spans="1:6" x14ac:dyDescent="0.25">
      <c r="A756" s="107"/>
      <c r="F756" s="122"/>
    </row>
    <row r="757" spans="1:6" x14ac:dyDescent="0.25">
      <c r="A757" s="110" t="s">
        <v>23</v>
      </c>
      <c r="F757" s="122"/>
    </row>
    <row r="758" spans="1:6" x14ac:dyDescent="0.25">
      <c r="A758" s="107"/>
      <c r="F758" s="122"/>
    </row>
    <row r="759" spans="1:6" x14ac:dyDescent="0.25">
      <c r="A759" s="110" t="s">
        <v>23</v>
      </c>
      <c r="C759" s="108">
        <f>SUM(C749:C758)</f>
        <v>167615.71999999994</v>
      </c>
      <c r="F759" s="122"/>
    </row>
    <row r="760" spans="1:6" x14ac:dyDescent="0.25">
      <c r="A760" s="107"/>
      <c r="F760" s="122"/>
    </row>
    <row r="761" spans="1:6" x14ac:dyDescent="0.25">
      <c r="A761" s="110" t="s">
        <v>23</v>
      </c>
      <c r="C761" s="109" t="s">
        <v>23</v>
      </c>
      <c r="F761" s="122"/>
    </row>
    <row r="762" spans="1:6" x14ac:dyDescent="0.25">
      <c r="A762" s="110" t="s">
        <v>513</v>
      </c>
      <c r="C762" s="109">
        <f>'PRIMA NOTA'!N766</f>
        <v>1277.45</v>
      </c>
      <c r="F762" s="122"/>
    </row>
    <row r="763" spans="1:6" x14ac:dyDescent="0.25">
      <c r="A763" s="110" t="s">
        <v>23</v>
      </c>
      <c r="C763" s="109" t="s">
        <v>23</v>
      </c>
      <c r="F763" s="122"/>
    </row>
    <row r="764" spans="1:6" x14ac:dyDescent="0.25">
      <c r="A764" s="110" t="s">
        <v>17</v>
      </c>
      <c r="C764" s="109">
        <f>C743-C759-C762</f>
        <v>24224.970000000099</v>
      </c>
      <c r="F764" s="122"/>
    </row>
    <row r="765" spans="1:6" x14ac:dyDescent="0.25">
      <c r="A765" s="110" t="s">
        <v>23</v>
      </c>
      <c r="F765" s="122"/>
    </row>
    <row r="766" spans="1:6" x14ac:dyDescent="0.25">
      <c r="A766" s="110" t="s">
        <v>23</v>
      </c>
      <c r="E766" s="93" t="s">
        <v>23</v>
      </c>
      <c r="F766" s="122"/>
    </row>
    <row r="767" spans="1:6" x14ac:dyDescent="0.25">
      <c r="A767" s="110"/>
      <c r="C767" s="108"/>
      <c r="F767" s="122"/>
    </row>
    <row r="768" spans="1:6" x14ac:dyDescent="0.25">
      <c r="A768" s="110"/>
      <c r="C768" s="108"/>
      <c r="F768" s="122"/>
    </row>
    <row r="769" spans="1:6" x14ac:dyDescent="0.25">
      <c r="A769" s="110"/>
      <c r="C769" s="108"/>
      <c r="F769" s="122"/>
    </row>
    <row r="770" spans="1:6" x14ac:dyDescent="0.25">
      <c r="A770" s="110"/>
      <c r="C770" s="108"/>
      <c r="F770" s="122"/>
    </row>
    <row r="771" spans="1:6" x14ac:dyDescent="0.25">
      <c r="A771" s="110" t="s">
        <v>134</v>
      </c>
      <c r="C771" s="109">
        <f>'PRIMA NOTA'!H736</f>
        <v>9407.5799999999981</v>
      </c>
      <c r="F771" s="122"/>
    </row>
    <row r="772" spans="1:6" x14ac:dyDescent="0.25">
      <c r="A772" s="107" t="s">
        <v>136</v>
      </c>
      <c r="C772" s="109">
        <f>'PRIMA NOTA'!H738</f>
        <v>13428.05</v>
      </c>
      <c r="F772" s="122"/>
    </row>
    <row r="773" spans="1:6" x14ac:dyDescent="0.25">
      <c r="A773" s="107" t="s">
        <v>140</v>
      </c>
      <c r="C773" s="109">
        <f>'PRIMA NOTA'!H740</f>
        <v>23.73</v>
      </c>
      <c r="F773" s="122"/>
    </row>
    <row r="774" spans="1:6" x14ac:dyDescent="0.25">
      <c r="A774" s="107" t="s">
        <v>514</v>
      </c>
      <c r="C774" s="109">
        <f>'PRIMA NOTA'!H742</f>
        <v>1197.67</v>
      </c>
      <c r="F774" s="122"/>
    </row>
    <row r="775" spans="1:6" x14ac:dyDescent="0.25">
      <c r="A775" s="107"/>
      <c r="C775" s="108"/>
      <c r="F775" s="122"/>
    </row>
    <row r="776" spans="1:6" x14ac:dyDescent="0.25">
      <c r="A776" s="110" t="s">
        <v>11</v>
      </c>
      <c r="C776" s="108">
        <f>SUM(C771:C775)</f>
        <v>24057.03</v>
      </c>
      <c r="F776" s="122"/>
    </row>
    <row r="777" spans="1:6" x14ac:dyDescent="0.25">
      <c r="A777" s="110"/>
      <c r="C777" s="108"/>
      <c r="F777" s="122"/>
    </row>
    <row r="778" spans="1:6" x14ac:dyDescent="0.25">
      <c r="A778" s="110"/>
      <c r="C778" s="108"/>
      <c r="F778" s="122"/>
    </row>
    <row r="779" spans="1:6" x14ac:dyDescent="0.25">
      <c r="A779" s="110"/>
      <c r="C779" s="108"/>
      <c r="F779" s="122"/>
    </row>
    <row r="780" spans="1:6" x14ac:dyDescent="0.25">
      <c r="A780" s="110"/>
      <c r="C780" s="108"/>
      <c r="F780" s="122"/>
    </row>
    <row r="781" spans="1:6" x14ac:dyDescent="0.25">
      <c r="A781" s="110"/>
      <c r="C781" s="108"/>
      <c r="F781" s="122"/>
    </row>
    <row r="782" spans="1:6" x14ac:dyDescent="0.25">
      <c r="A782" s="110"/>
      <c r="C782" s="108"/>
      <c r="F782" s="122"/>
    </row>
    <row r="783" spans="1:6" x14ac:dyDescent="0.25">
      <c r="A783" s="110"/>
      <c r="C783" s="108"/>
      <c r="F783" s="122"/>
    </row>
    <row r="784" spans="1:6" x14ac:dyDescent="0.25">
      <c r="A784" s="110"/>
      <c r="C784" s="108"/>
      <c r="F784" s="122"/>
    </row>
    <row r="785" spans="1:6" x14ac:dyDescent="0.25">
      <c r="A785" s="110"/>
      <c r="C785" s="108"/>
      <c r="F785" s="122"/>
    </row>
    <row r="786" spans="1:6" x14ac:dyDescent="0.25">
      <c r="A786" s="110"/>
      <c r="C786" s="108"/>
      <c r="F786" s="122"/>
    </row>
    <row r="787" spans="1:6" x14ac:dyDescent="0.25">
      <c r="A787" s="110"/>
      <c r="C787" s="108"/>
      <c r="F787" s="122"/>
    </row>
    <row r="788" spans="1:6" x14ac:dyDescent="0.25">
      <c r="A788" s="107"/>
      <c r="F788" s="122"/>
    </row>
    <row r="789" spans="1:6" x14ac:dyDescent="0.25">
      <c r="A789" s="107"/>
      <c r="F789" s="122"/>
    </row>
    <row r="790" spans="1:6" ht="13.8" customHeight="1" thickBot="1" x14ac:dyDescent="0.3">
      <c r="A790" s="107"/>
      <c r="F790" s="122"/>
    </row>
    <row r="791" spans="1:6" ht="13.8" customHeight="1" thickBot="1" x14ac:dyDescent="0.3">
      <c r="A791" s="111" t="s">
        <v>515</v>
      </c>
      <c r="B791" s="112"/>
      <c r="C791" s="117">
        <f>C764-C776</f>
        <v>167.94000000010055</v>
      </c>
      <c r="D791" s="112"/>
      <c r="E791" s="112"/>
      <c r="F791" s="123" t="s">
        <v>516</v>
      </c>
    </row>
    <row r="793" spans="1:6" ht="13.8" customHeight="1" thickBot="1" x14ac:dyDescent="0.3"/>
    <row r="794" spans="1:6" ht="13.8" customHeight="1" thickBot="1" x14ac:dyDescent="0.3">
      <c r="A794" s="113" t="s">
        <v>517</v>
      </c>
      <c r="B794" s="114"/>
      <c r="C794" s="116">
        <f>'PRIMA NOTA'!A795</f>
        <v>45309</v>
      </c>
      <c r="D794" s="115"/>
      <c r="E794" s="115"/>
      <c r="F794" s="120" t="s">
        <v>504</v>
      </c>
    </row>
    <row r="795" spans="1:6" x14ac:dyDescent="0.25">
      <c r="A795" s="107"/>
      <c r="F795" s="121"/>
    </row>
    <row r="796" spans="1:6" x14ac:dyDescent="0.25">
      <c r="A796" s="107"/>
      <c r="F796" s="122"/>
    </row>
    <row r="797" spans="1:6" x14ac:dyDescent="0.25">
      <c r="A797" s="110" t="s">
        <v>23</v>
      </c>
      <c r="F797" s="122"/>
    </row>
    <row r="798" spans="1:6" x14ac:dyDescent="0.25">
      <c r="A798" s="107"/>
      <c r="F798" s="122"/>
    </row>
    <row r="799" spans="1:6" x14ac:dyDescent="0.25">
      <c r="A799" s="110" t="s">
        <v>505</v>
      </c>
      <c r="C799" s="106">
        <f>'PRIMA NOTA'!Z852</f>
        <v>163560.96000000002</v>
      </c>
      <c r="F799" s="122">
        <f>C799</f>
        <v>163560.96000000002</v>
      </c>
    </row>
    <row r="800" spans="1:6" x14ac:dyDescent="0.25">
      <c r="A800" s="107" t="s">
        <v>71</v>
      </c>
      <c r="C800" s="106">
        <f>'PRIMA NOTA'!L844</f>
        <v>4439.7100000000009</v>
      </c>
      <c r="F800" s="122" t="s">
        <v>23</v>
      </c>
    </row>
    <row r="801" spans="1:6" x14ac:dyDescent="0.25">
      <c r="A801" s="107" t="s">
        <v>506</v>
      </c>
      <c r="C801" s="109">
        <f>'PRIMA NOTA'!L843</f>
        <v>0</v>
      </c>
      <c r="F801" s="122">
        <v>77587.009999999995</v>
      </c>
    </row>
    <row r="802" spans="1:6" x14ac:dyDescent="0.25">
      <c r="A802" s="110" t="s">
        <v>507</v>
      </c>
      <c r="C802" s="106">
        <f>'PRIMA NOTA'!L846</f>
        <v>51808.829999999994</v>
      </c>
      <c r="F802" s="122"/>
    </row>
    <row r="803" spans="1:6" x14ac:dyDescent="0.25">
      <c r="A803" s="107" t="s">
        <v>518</v>
      </c>
      <c r="C803">
        <f>'PRIMA NOTA'!L845</f>
        <v>25117.47</v>
      </c>
      <c r="F803" s="122"/>
    </row>
    <row r="804" spans="1:6" x14ac:dyDescent="0.25">
      <c r="A804" s="110" t="s">
        <v>11</v>
      </c>
      <c r="C804" s="108">
        <f>SUM(C799:C803)</f>
        <v>244926.97</v>
      </c>
      <c r="F804" s="122"/>
    </row>
    <row r="805" spans="1:6" x14ac:dyDescent="0.25">
      <c r="A805" s="107"/>
      <c r="F805" s="122"/>
    </row>
    <row r="806" spans="1:6" x14ac:dyDescent="0.25">
      <c r="A806" s="107"/>
      <c r="F806" s="122"/>
    </row>
    <row r="807" spans="1:6" x14ac:dyDescent="0.25">
      <c r="A807" s="107" t="s">
        <v>508</v>
      </c>
      <c r="F807" s="122"/>
    </row>
    <row r="808" spans="1:6" x14ac:dyDescent="0.25">
      <c r="A808" s="107"/>
      <c r="F808" s="122"/>
    </row>
    <row r="809" spans="1:6" x14ac:dyDescent="0.25">
      <c r="A809" s="107"/>
      <c r="F809" s="122"/>
    </row>
    <row r="810" spans="1:6" x14ac:dyDescent="0.25">
      <c r="A810" s="107" t="s">
        <v>36</v>
      </c>
      <c r="C810" s="106">
        <f>'PRIMA NOTA'!D852</f>
        <v>129947.68999999999</v>
      </c>
      <c r="F810" s="122"/>
    </row>
    <row r="811" spans="1:6" x14ac:dyDescent="0.25">
      <c r="A811" s="107" t="s">
        <v>509</v>
      </c>
      <c r="C811" s="106">
        <f>'PRIMA NOTA'!A852</f>
        <v>78615.94</v>
      </c>
      <c r="F811" s="122"/>
    </row>
    <row r="812" spans="1:6" x14ac:dyDescent="0.25">
      <c r="A812" s="107" t="s">
        <v>510</v>
      </c>
      <c r="C812" s="106">
        <f>'PRIMA NOTA'!E852</f>
        <v>65.27000000000001</v>
      </c>
      <c r="F812" s="122"/>
    </row>
    <row r="813" spans="1:6" x14ac:dyDescent="0.25">
      <c r="A813" s="107" t="s">
        <v>511</v>
      </c>
      <c r="C813" s="106">
        <f>'PRIMA NOTA'!B852</f>
        <v>3943.5900000000011</v>
      </c>
      <c r="F813" s="122"/>
    </row>
    <row r="814" spans="1:6" x14ac:dyDescent="0.25">
      <c r="A814" s="107" t="s">
        <v>512</v>
      </c>
      <c r="C814" s="106">
        <f>'PRIMA NOTA'!B799</f>
        <v>811.27</v>
      </c>
      <c r="F814" s="122"/>
    </row>
    <row r="815" spans="1:6" x14ac:dyDescent="0.25">
      <c r="A815" s="107"/>
      <c r="F815" s="122"/>
    </row>
    <row r="816" spans="1:6" x14ac:dyDescent="0.25">
      <c r="A816" s="110" t="s">
        <v>23</v>
      </c>
      <c r="E816" s="93" t="s">
        <v>23</v>
      </c>
      <c r="F816" s="122"/>
    </row>
    <row r="817" spans="1:6" x14ac:dyDescent="0.25">
      <c r="A817" s="107"/>
      <c r="F817" s="122"/>
    </row>
    <row r="818" spans="1:6" x14ac:dyDescent="0.25">
      <c r="A818" s="110" t="s">
        <v>23</v>
      </c>
      <c r="F818" s="122"/>
    </row>
    <row r="819" spans="1:6" x14ac:dyDescent="0.25">
      <c r="A819" s="107"/>
      <c r="F819" s="122"/>
    </row>
    <row r="820" spans="1:6" x14ac:dyDescent="0.25">
      <c r="A820" s="110" t="s">
        <v>23</v>
      </c>
      <c r="C820" s="108">
        <f>SUM(C810:C819)</f>
        <v>213383.75999999998</v>
      </c>
      <c r="F820" s="122"/>
    </row>
    <row r="821" spans="1:6" x14ac:dyDescent="0.25">
      <c r="A821" s="107"/>
      <c r="F821" s="122"/>
    </row>
    <row r="822" spans="1:6" x14ac:dyDescent="0.25">
      <c r="A822" s="110" t="s">
        <v>23</v>
      </c>
      <c r="C822" s="109" t="s">
        <v>23</v>
      </c>
      <c r="F822" s="122"/>
    </row>
    <row r="823" spans="1:6" x14ac:dyDescent="0.25">
      <c r="A823" s="110" t="s">
        <v>513</v>
      </c>
      <c r="C823" s="109">
        <f>'PRIMA NOTA'!N827</f>
        <v>1277.45</v>
      </c>
      <c r="F823" s="122"/>
    </row>
    <row r="824" spans="1:6" x14ac:dyDescent="0.25">
      <c r="A824" s="110" t="s">
        <v>23</v>
      </c>
      <c r="C824" s="109" t="s">
        <v>23</v>
      </c>
      <c r="F824" s="122"/>
    </row>
    <row r="825" spans="1:6" x14ac:dyDescent="0.25">
      <c r="A825" s="110" t="s">
        <v>17</v>
      </c>
      <c r="C825" s="109">
        <f>C804-C820-C823</f>
        <v>30265.76000000002</v>
      </c>
      <c r="F825" s="122"/>
    </row>
    <row r="826" spans="1:6" x14ac:dyDescent="0.25">
      <c r="A826" s="110" t="s">
        <v>23</v>
      </c>
      <c r="F826" s="122"/>
    </row>
    <row r="827" spans="1:6" x14ac:dyDescent="0.25">
      <c r="A827" s="110" t="s">
        <v>23</v>
      </c>
      <c r="E827" s="93" t="s">
        <v>23</v>
      </c>
      <c r="F827" s="122"/>
    </row>
    <row r="828" spans="1:6" x14ac:dyDescent="0.25">
      <c r="A828" s="110"/>
      <c r="C828" s="108"/>
      <c r="F828" s="122"/>
    </row>
    <row r="829" spans="1:6" x14ac:dyDescent="0.25">
      <c r="A829" s="110"/>
      <c r="C829" s="108"/>
      <c r="F829" s="122"/>
    </row>
    <row r="830" spans="1:6" x14ac:dyDescent="0.25">
      <c r="A830" s="110"/>
      <c r="C830" s="108"/>
      <c r="F830" s="122"/>
    </row>
    <row r="831" spans="1:6" x14ac:dyDescent="0.25">
      <c r="A831" s="110"/>
      <c r="C831" s="108"/>
      <c r="F831" s="122"/>
    </row>
    <row r="832" spans="1:6" x14ac:dyDescent="0.25">
      <c r="A832" s="110" t="s">
        <v>134</v>
      </c>
      <c r="C832" s="109">
        <f>'PRIMA NOTA'!H797</f>
        <v>13282.419999999998</v>
      </c>
      <c r="F832" s="122"/>
    </row>
    <row r="833" spans="1:6" x14ac:dyDescent="0.25">
      <c r="A833" s="107" t="s">
        <v>136</v>
      </c>
      <c r="C833" s="109">
        <f>'PRIMA NOTA'!H799</f>
        <v>15459.259999999998</v>
      </c>
      <c r="F833" s="122"/>
    </row>
    <row r="834" spans="1:6" x14ac:dyDescent="0.25">
      <c r="A834" s="107" t="s">
        <v>140</v>
      </c>
      <c r="C834" s="109">
        <f>'PRIMA NOTA'!H801</f>
        <v>23.73</v>
      </c>
      <c r="F834" s="122"/>
    </row>
    <row r="835" spans="1:6" x14ac:dyDescent="0.25">
      <c r="A835" s="107" t="s">
        <v>514</v>
      </c>
      <c r="C835" s="109">
        <f>'PRIMA NOTA'!H803</f>
        <v>1332.41</v>
      </c>
      <c r="F835" s="122"/>
    </row>
    <row r="836" spans="1:6" x14ac:dyDescent="0.25">
      <c r="A836" s="107"/>
      <c r="C836" s="108"/>
      <c r="F836" s="122"/>
    </row>
    <row r="837" spans="1:6" x14ac:dyDescent="0.25">
      <c r="A837" s="110" t="s">
        <v>11</v>
      </c>
      <c r="C837" s="108">
        <f>SUM(C832:C836)</f>
        <v>30097.819999999996</v>
      </c>
      <c r="F837" s="122"/>
    </row>
    <row r="838" spans="1:6" x14ac:dyDescent="0.25">
      <c r="A838" s="110"/>
      <c r="C838" s="108"/>
      <c r="F838" s="122"/>
    </row>
    <row r="839" spans="1:6" x14ac:dyDescent="0.25">
      <c r="A839" s="110"/>
      <c r="C839" s="108"/>
      <c r="F839" s="122"/>
    </row>
    <row r="840" spans="1:6" x14ac:dyDescent="0.25">
      <c r="A840" s="110"/>
      <c r="C840" s="108"/>
      <c r="F840" s="122"/>
    </row>
    <row r="841" spans="1:6" x14ac:dyDescent="0.25">
      <c r="A841" s="110"/>
      <c r="C841" s="108"/>
      <c r="F841" s="122"/>
    </row>
    <row r="842" spans="1:6" x14ac:dyDescent="0.25">
      <c r="A842" s="110"/>
      <c r="C842" s="108"/>
      <c r="F842" s="122"/>
    </row>
    <row r="843" spans="1:6" x14ac:dyDescent="0.25">
      <c r="A843" s="110"/>
      <c r="C843" s="108"/>
      <c r="F843" s="122"/>
    </row>
    <row r="844" spans="1:6" x14ac:dyDescent="0.25">
      <c r="A844" s="110"/>
      <c r="C844" s="108"/>
      <c r="F844" s="122"/>
    </row>
    <row r="845" spans="1:6" x14ac:dyDescent="0.25">
      <c r="A845" s="110"/>
      <c r="C845" s="108"/>
      <c r="F845" s="122"/>
    </row>
    <row r="846" spans="1:6" x14ac:dyDescent="0.25">
      <c r="A846" s="110"/>
      <c r="C846" s="108"/>
      <c r="F846" s="122"/>
    </row>
    <row r="847" spans="1:6" x14ac:dyDescent="0.25">
      <c r="A847" s="110"/>
      <c r="C847" s="108"/>
      <c r="F847" s="122"/>
    </row>
    <row r="848" spans="1:6" x14ac:dyDescent="0.25">
      <c r="A848" s="110"/>
      <c r="C848" s="108"/>
      <c r="F848" s="122"/>
    </row>
    <row r="849" spans="1:6" x14ac:dyDescent="0.25">
      <c r="A849" s="107"/>
      <c r="F849" s="122"/>
    </row>
    <row r="850" spans="1:6" x14ac:dyDescent="0.25">
      <c r="A850" s="107"/>
      <c r="F850" s="122"/>
    </row>
    <row r="851" spans="1:6" ht="13.8" customHeight="1" thickBot="1" x14ac:dyDescent="0.3">
      <c r="A851" s="107"/>
      <c r="F851" s="122"/>
    </row>
    <row r="852" spans="1:6" ht="13.8" customHeight="1" thickBot="1" x14ac:dyDescent="0.3">
      <c r="A852" s="111" t="s">
        <v>515</v>
      </c>
      <c r="B852" s="112"/>
      <c r="C852" s="117">
        <f>C825-C837</f>
        <v>167.94000000002416</v>
      </c>
      <c r="D852" s="112"/>
      <c r="E852" s="112"/>
      <c r="F852" s="123" t="s">
        <v>516</v>
      </c>
    </row>
    <row r="854" spans="1:6" ht="13.8" customHeight="1" thickBot="1" x14ac:dyDescent="0.3"/>
    <row r="855" spans="1:6" ht="13.8" customHeight="1" thickBot="1" x14ac:dyDescent="0.3">
      <c r="A855" s="113" t="s">
        <v>517</v>
      </c>
      <c r="B855" s="114"/>
      <c r="C855" s="116">
        <f>'PRIMA NOTA'!A856</f>
        <v>45310</v>
      </c>
      <c r="D855" s="115"/>
      <c r="E855" s="115"/>
      <c r="F855" s="120" t="s">
        <v>504</v>
      </c>
    </row>
    <row r="856" spans="1:6" x14ac:dyDescent="0.25">
      <c r="A856" s="107"/>
      <c r="F856" s="121"/>
    </row>
    <row r="857" spans="1:6" x14ac:dyDescent="0.25">
      <c r="A857" s="107"/>
      <c r="F857" s="122"/>
    </row>
    <row r="858" spans="1:6" x14ac:dyDescent="0.25">
      <c r="A858" s="110" t="s">
        <v>23</v>
      </c>
      <c r="F858" s="122"/>
    </row>
    <row r="859" spans="1:6" x14ac:dyDescent="0.25">
      <c r="A859" s="107"/>
      <c r="F859" s="122"/>
    </row>
    <row r="860" spans="1:6" x14ac:dyDescent="0.25">
      <c r="A860" s="110" t="s">
        <v>505</v>
      </c>
      <c r="C860" s="106">
        <f>'PRIMA NOTA'!Z913</f>
        <v>219283.25000000003</v>
      </c>
      <c r="F860" s="122">
        <f>C860</f>
        <v>219283.25000000003</v>
      </c>
    </row>
    <row r="861" spans="1:6" x14ac:dyDescent="0.25">
      <c r="A861" s="107" t="s">
        <v>71</v>
      </c>
      <c r="C861" s="106">
        <f>'PRIMA NOTA'!L905</f>
        <v>6616.11</v>
      </c>
      <c r="F861" s="122" t="s">
        <v>23</v>
      </c>
    </row>
    <row r="862" spans="1:6" x14ac:dyDescent="0.25">
      <c r="A862" s="107" t="s">
        <v>506</v>
      </c>
      <c r="C862" s="109">
        <f>'PRIMA NOTA'!L904</f>
        <v>0</v>
      </c>
      <c r="F862" s="122">
        <v>77587.009999999995</v>
      </c>
    </row>
    <row r="863" spans="1:6" x14ac:dyDescent="0.25">
      <c r="A863" s="110" t="s">
        <v>507</v>
      </c>
      <c r="C863" s="106">
        <f>'PRIMA NOTA'!L907</f>
        <v>11143.48</v>
      </c>
      <c r="F863" s="122"/>
    </row>
    <row r="864" spans="1:6" x14ac:dyDescent="0.25">
      <c r="A864" s="107" t="s">
        <v>518</v>
      </c>
      <c r="C864">
        <f>'PRIMA NOTA'!L906</f>
        <v>19027.36</v>
      </c>
      <c r="F864" s="122"/>
    </row>
    <row r="865" spans="1:6" x14ac:dyDescent="0.25">
      <c r="A865" s="110" t="s">
        <v>11</v>
      </c>
      <c r="C865" s="108">
        <f>SUM(C860:C864)</f>
        <v>256070.2</v>
      </c>
      <c r="F865" s="122"/>
    </row>
    <row r="866" spans="1:6" x14ac:dyDescent="0.25">
      <c r="A866" s="107"/>
      <c r="F866" s="122"/>
    </row>
    <row r="867" spans="1:6" x14ac:dyDescent="0.25">
      <c r="A867" s="107"/>
      <c r="F867" s="122"/>
    </row>
    <row r="868" spans="1:6" x14ac:dyDescent="0.25">
      <c r="A868" s="107" t="s">
        <v>508</v>
      </c>
      <c r="F868" s="122"/>
    </row>
    <row r="869" spans="1:6" x14ac:dyDescent="0.25">
      <c r="A869" s="107"/>
      <c r="F869" s="122"/>
    </row>
    <row r="870" spans="1:6" x14ac:dyDescent="0.25">
      <c r="A870" s="107"/>
      <c r="F870" s="122"/>
    </row>
    <row r="871" spans="1:6" x14ac:dyDescent="0.25">
      <c r="A871" s="107" t="s">
        <v>36</v>
      </c>
      <c r="C871" s="106">
        <f>'PRIMA NOTA'!D913</f>
        <v>129102.79999999999</v>
      </c>
      <c r="F871" s="122"/>
    </row>
    <row r="872" spans="1:6" x14ac:dyDescent="0.25">
      <c r="A872" s="107" t="s">
        <v>509</v>
      </c>
      <c r="C872" s="106">
        <f>'PRIMA NOTA'!A913</f>
        <v>87164.98</v>
      </c>
      <c r="F872" s="122"/>
    </row>
    <row r="873" spans="1:6" x14ac:dyDescent="0.25">
      <c r="A873" s="107" t="s">
        <v>510</v>
      </c>
      <c r="C873" s="106">
        <f>'PRIMA NOTA'!E913</f>
        <v>65.27000000000001</v>
      </c>
      <c r="F873" s="122"/>
    </row>
    <row r="874" spans="1:6" x14ac:dyDescent="0.25">
      <c r="A874" s="107" t="s">
        <v>511</v>
      </c>
      <c r="C874" s="106">
        <f>'PRIMA NOTA'!B913</f>
        <v>4068.2600000000011</v>
      </c>
      <c r="F874" s="122"/>
    </row>
    <row r="875" spans="1:6" x14ac:dyDescent="0.25">
      <c r="A875" s="107" t="s">
        <v>512</v>
      </c>
      <c r="C875" s="106">
        <f>'PRIMA NOTA'!B860</f>
        <v>811.27</v>
      </c>
      <c r="F875" s="122"/>
    </row>
    <row r="876" spans="1:6" x14ac:dyDescent="0.25">
      <c r="A876" s="107"/>
      <c r="F876" s="122"/>
    </row>
    <row r="877" spans="1:6" x14ac:dyDescent="0.25">
      <c r="A877" s="110" t="s">
        <v>23</v>
      </c>
      <c r="E877" s="93" t="s">
        <v>23</v>
      </c>
      <c r="F877" s="122"/>
    </row>
    <row r="878" spans="1:6" x14ac:dyDescent="0.25">
      <c r="A878" s="107"/>
      <c r="F878" s="122"/>
    </row>
    <row r="879" spans="1:6" x14ac:dyDescent="0.25">
      <c r="A879" s="110" t="s">
        <v>23</v>
      </c>
      <c r="F879" s="122"/>
    </row>
    <row r="880" spans="1:6" x14ac:dyDescent="0.25">
      <c r="A880" s="107"/>
      <c r="F880" s="122"/>
    </row>
    <row r="881" spans="1:6" x14ac:dyDescent="0.25">
      <c r="A881" s="110" t="s">
        <v>23</v>
      </c>
      <c r="C881" s="108">
        <f>SUM(C871:C880)</f>
        <v>221212.57999999996</v>
      </c>
      <c r="F881" s="122"/>
    </row>
    <row r="882" spans="1:6" x14ac:dyDescent="0.25">
      <c r="A882" s="107"/>
      <c r="F882" s="122"/>
    </row>
    <row r="883" spans="1:6" x14ac:dyDescent="0.25">
      <c r="A883" s="110" t="s">
        <v>23</v>
      </c>
      <c r="C883" s="109" t="s">
        <v>23</v>
      </c>
      <c r="F883" s="122"/>
    </row>
    <row r="884" spans="1:6" x14ac:dyDescent="0.25">
      <c r="A884" s="110" t="s">
        <v>513</v>
      </c>
      <c r="C884" s="109">
        <f>'PRIMA NOTA'!N888</f>
        <v>1277.45</v>
      </c>
      <c r="F884" s="122"/>
    </row>
    <row r="885" spans="1:6" x14ac:dyDescent="0.25">
      <c r="A885" s="110" t="s">
        <v>23</v>
      </c>
      <c r="C885" s="109" t="s">
        <v>23</v>
      </c>
      <c r="F885" s="122"/>
    </row>
    <row r="886" spans="1:6" x14ac:dyDescent="0.25">
      <c r="A886" s="110" t="s">
        <v>17</v>
      </c>
      <c r="C886" s="109">
        <f>C865-C881-C884</f>
        <v>33580.170000000056</v>
      </c>
      <c r="F886" s="122"/>
    </row>
    <row r="887" spans="1:6" x14ac:dyDescent="0.25">
      <c r="A887" s="110" t="s">
        <v>23</v>
      </c>
      <c r="F887" s="122"/>
    </row>
    <row r="888" spans="1:6" x14ac:dyDescent="0.25">
      <c r="A888" s="110" t="s">
        <v>23</v>
      </c>
      <c r="E888" s="93" t="s">
        <v>23</v>
      </c>
      <c r="F888" s="122"/>
    </row>
    <row r="889" spans="1:6" x14ac:dyDescent="0.25">
      <c r="A889" s="110"/>
      <c r="C889" s="108"/>
      <c r="F889" s="122"/>
    </row>
    <row r="890" spans="1:6" x14ac:dyDescent="0.25">
      <c r="A890" s="110"/>
      <c r="C890" s="108"/>
      <c r="F890" s="122"/>
    </row>
    <row r="891" spans="1:6" x14ac:dyDescent="0.25">
      <c r="A891" s="110"/>
      <c r="C891" s="108"/>
      <c r="F891" s="122"/>
    </row>
    <row r="892" spans="1:6" x14ac:dyDescent="0.25">
      <c r="A892" s="110"/>
      <c r="C892" s="108"/>
      <c r="F892" s="122"/>
    </row>
    <row r="893" spans="1:6" x14ac:dyDescent="0.25">
      <c r="A893" s="110" t="s">
        <v>134</v>
      </c>
      <c r="C893" s="109">
        <f>'PRIMA NOTA'!H858</f>
        <v>15025.309999999998</v>
      </c>
      <c r="F893" s="122"/>
    </row>
    <row r="894" spans="1:6" x14ac:dyDescent="0.25">
      <c r="A894" s="107" t="s">
        <v>136</v>
      </c>
      <c r="C894" s="109">
        <f>'PRIMA NOTA'!H860</f>
        <v>16985.699999999997</v>
      </c>
      <c r="F894" s="122"/>
    </row>
    <row r="895" spans="1:6" x14ac:dyDescent="0.25">
      <c r="A895" s="107" t="s">
        <v>140</v>
      </c>
      <c r="C895" s="109">
        <f>'PRIMA NOTA'!H862</f>
        <v>23.73</v>
      </c>
      <c r="F895" s="122"/>
    </row>
    <row r="896" spans="1:6" x14ac:dyDescent="0.25">
      <c r="A896" s="107" t="s">
        <v>514</v>
      </c>
      <c r="C896" s="109">
        <f>'PRIMA NOTA'!H864</f>
        <v>1377.74</v>
      </c>
      <c r="F896" s="122"/>
    </row>
    <row r="897" spans="1:6" x14ac:dyDescent="0.25">
      <c r="A897" s="107"/>
      <c r="C897" s="108"/>
      <c r="F897" s="122"/>
    </row>
    <row r="898" spans="1:6" x14ac:dyDescent="0.25">
      <c r="A898" s="110" t="s">
        <v>11</v>
      </c>
      <c r="C898" s="108">
        <f>SUM(C893:C897)</f>
        <v>33412.479999999996</v>
      </c>
      <c r="F898" s="122"/>
    </row>
    <row r="899" spans="1:6" x14ac:dyDescent="0.25">
      <c r="A899" s="110"/>
      <c r="C899" s="108"/>
      <c r="F899" s="122"/>
    </row>
    <row r="900" spans="1:6" x14ac:dyDescent="0.25">
      <c r="A900" s="110"/>
      <c r="C900" s="108"/>
      <c r="F900" s="122"/>
    </row>
    <row r="901" spans="1:6" x14ac:dyDescent="0.25">
      <c r="A901" s="110"/>
      <c r="C901" s="108"/>
      <c r="F901" s="122"/>
    </row>
    <row r="902" spans="1:6" x14ac:dyDescent="0.25">
      <c r="A902" s="110"/>
      <c r="C902" s="108"/>
      <c r="F902" s="122"/>
    </row>
    <row r="903" spans="1:6" x14ac:dyDescent="0.25">
      <c r="A903" s="110"/>
      <c r="C903" s="108"/>
      <c r="F903" s="122"/>
    </row>
    <row r="904" spans="1:6" x14ac:dyDescent="0.25">
      <c r="A904" s="110"/>
      <c r="C904" s="108"/>
      <c r="F904" s="122"/>
    </row>
    <row r="905" spans="1:6" x14ac:dyDescent="0.25">
      <c r="A905" s="110"/>
      <c r="C905" s="108"/>
      <c r="F905" s="122"/>
    </row>
    <row r="906" spans="1:6" x14ac:dyDescent="0.25">
      <c r="A906" s="110"/>
      <c r="C906" s="108"/>
      <c r="F906" s="122"/>
    </row>
    <row r="907" spans="1:6" x14ac:dyDescent="0.25">
      <c r="A907" s="110"/>
      <c r="C907" s="108"/>
      <c r="F907" s="122"/>
    </row>
    <row r="908" spans="1:6" x14ac:dyDescent="0.25">
      <c r="A908" s="110"/>
      <c r="C908" s="108"/>
      <c r="F908" s="122"/>
    </row>
    <row r="909" spans="1:6" x14ac:dyDescent="0.25">
      <c r="A909" s="110"/>
      <c r="C909" s="108"/>
      <c r="F909" s="122"/>
    </row>
    <row r="910" spans="1:6" x14ac:dyDescent="0.25">
      <c r="A910" s="107"/>
      <c r="F910" s="122"/>
    </row>
    <row r="911" spans="1:6" x14ac:dyDescent="0.25">
      <c r="A911" s="107"/>
      <c r="F911" s="122"/>
    </row>
    <row r="912" spans="1:6" ht="13.8" customHeight="1" thickBot="1" x14ac:dyDescent="0.3">
      <c r="A912" s="107"/>
      <c r="F912" s="122"/>
    </row>
    <row r="913" spans="1:6" ht="13.8" customHeight="1" thickBot="1" x14ac:dyDescent="0.3">
      <c r="A913" s="111" t="s">
        <v>515</v>
      </c>
      <c r="B913" s="112"/>
      <c r="C913" s="117">
        <f>C886-C898</f>
        <v>167.69000000006054</v>
      </c>
      <c r="D913" s="112"/>
      <c r="E913" s="112"/>
      <c r="F913" s="123" t="s">
        <v>516</v>
      </c>
    </row>
    <row r="915" spans="1:6" ht="13.8" customHeight="1" thickBot="1" x14ac:dyDescent="0.3"/>
    <row r="916" spans="1:6" ht="13.8" customHeight="1" thickBot="1" x14ac:dyDescent="0.3">
      <c r="A916" s="113" t="s">
        <v>517</v>
      </c>
      <c r="B916" s="114"/>
      <c r="C916" s="116">
        <f>'PRIMA NOTA'!A917</f>
        <v>45313</v>
      </c>
      <c r="D916" s="115"/>
      <c r="E916" s="115"/>
      <c r="F916" s="120" t="s">
        <v>504</v>
      </c>
    </row>
    <row r="917" spans="1:6" x14ac:dyDescent="0.25">
      <c r="A917" s="107"/>
      <c r="F917" s="121"/>
    </row>
    <row r="918" spans="1:6" x14ac:dyDescent="0.25">
      <c r="A918" s="107"/>
      <c r="F918" s="122"/>
    </row>
    <row r="919" spans="1:6" x14ac:dyDescent="0.25">
      <c r="A919" s="110" t="s">
        <v>23</v>
      </c>
      <c r="F919" s="122"/>
    </row>
    <row r="920" spans="1:6" x14ac:dyDescent="0.25">
      <c r="A920" s="107"/>
      <c r="F920" s="122"/>
    </row>
    <row r="921" spans="1:6" x14ac:dyDescent="0.25">
      <c r="A921" s="110" t="s">
        <v>505</v>
      </c>
      <c r="C921" s="106">
        <f>'PRIMA NOTA'!Z974</f>
        <v>216322.93000000005</v>
      </c>
      <c r="F921" s="122">
        <f>C921</f>
        <v>216322.93000000005</v>
      </c>
    </row>
    <row r="922" spans="1:6" x14ac:dyDescent="0.25">
      <c r="A922" s="107" t="s">
        <v>71</v>
      </c>
      <c r="C922" s="106">
        <f>'PRIMA NOTA'!L966</f>
        <v>6125.47</v>
      </c>
      <c r="F922" s="122" t="s">
        <v>23</v>
      </c>
    </row>
    <row r="923" spans="1:6" x14ac:dyDescent="0.25">
      <c r="A923" s="107" t="s">
        <v>506</v>
      </c>
      <c r="C923" s="109">
        <f>'PRIMA NOTA'!L965</f>
        <v>0</v>
      </c>
      <c r="F923" s="122" t="s">
        <v>23</v>
      </c>
    </row>
    <row r="924" spans="1:6" x14ac:dyDescent="0.25">
      <c r="A924" s="110" t="s">
        <v>507</v>
      </c>
      <c r="C924" s="106">
        <f>'PRIMA NOTA'!L968</f>
        <v>16997.95</v>
      </c>
      <c r="F924" s="122"/>
    </row>
    <row r="925" spans="1:6" x14ac:dyDescent="0.25">
      <c r="A925" s="107" t="s">
        <v>518</v>
      </c>
      <c r="C925">
        <f>'PRIMA NOTA'!L967</f>
        <v>1942.49</v>
      </c>
      <c r="F925" s="122"/>
    </row>
    <row r="926" spans="1:6" x14ac:dyDescent="0.25">
      <c r="A926" s="110" t="s">
        <v>11</v>
      </c>
      <c r="C926" s="108">
        <f>SUM(C921:C925)</f>
        <v>241388.84000000005</v>
      </c>
      <c r="F926" s="122"/>
    </row>
    <row r="927" spans="1:6" x14ac:dyDescent="0.25">
      <c r="A927" s="107"/>
      <c r="F927" s="122"/>
    </row>
    <row r="928" spans="1:6" x14ac:dyDescent="0.25">
      <c r="A928" s="107"/>
      <c r="F928" s="122"/>
    </row>
    <row r="929" spans="1:6" x14ac:dyDescent="0.25">
      <c r="A929" s="107" t="s">
        <v>508</v>
      </c>
      <c r="F929" s="122"/>
    </row>
    <row r="930" spans="1:6" x14ac:dyDescent="0.25">
      <c r="A930" s="107"/>
      <c r="F930" s="122"/>
    </row>
    <row r="931" spans="1:6" x14ac:dyDescent="0.25">
      <c r="A931" s="107"/>
      <c r="F931" s="122"/>
    </row>
    <row r="932" spans="1:6" x14ac:dyDescent="0.25">
      <c r="A932" s="107" t="s">
        <v>36</v>
      </c>
      <c r="C932" s="106">
        <f>'PRIMA NOTA'!D974</f>
        <v>130509.72999999998</v>
      </c>
      <c r="E932" t="s">
        <v>240</v>
      </c>
      <c r="F932" s="122"/>
    </row>
    <row r="933" spans="1:6" x14ac:dyDescent="0.25">
      <c r="A933" s="107" t="s">
        <v>509</v>
      </c>
      <c r="C933" s="106">
        <f>'PRIMA NOTA'!A974</f>
        <v>99923.66</v>
      </c>
      <c r="E933" t="s">
        <v>240</v>
      </c>
      <c r="F933" s="122"/>
    </row>
    <row r="934" spans="1:6" x14ac:dyDescent="0.25">
      <c r="A934" s="107" t="s">
        <v>510</v>
      </c>
      <c r="C934" s="106">
        <f>'PRIMA NOTA'!E974</f>
        <v>0</v>
      </c>
      <c r="E934" t="s">
        <v>240</v>
      </c>
      <c r="F934" s="122"/>
    </row>
    <row r="935" spans="1:6" x14ac:dyDescent="0.25">
      <c r="A935" s="107" t="s">
        <v>511</v>
      </c>
      <c r="C935" s="106">
        <f>'PRIMA NOTA'!B974</f>
        <v>4393.9000000000015</v>
      </c>
      <c r="E935" t="s">
        <v>240</v>
      </c>
      <c r="F935" s="122"/>
    </row>
    <row r="936" spans="1:6" x14ac:dyDescent="0.25">
      <c r="A936" s="107" t="s">
        <v>512</v>
      </c>
      <c r="C936" s="106">
        <f>'PRIMA NOTA'!B921</f>
        <v>811.27</v>
      </c>
      <c r="E936" t="s">
        <v>519</v>
      </c>
      <c r="F936" s="122"/>
    </row>
    <row r="937" spans="1:6" x14ac:dyDescent="0.25">
      <c r="A937" s="107"/>
      <c r="F937" s="122"/>
    </row>
    <row r="938" spans="1:6" x14ac:dyDescent="0.25">
      <c r="A938" s="110" t="s">
        <v>23</v>
      </c>
      <c r="E938" s="93" t="s">
        <v>23</v>
      </c>
      <c r="F938" s="122"/>
    </row>
    <row r="939" spans="1:6" x14ac:dyDescent="0.25">
      <c r="A939" s="107"/>
      <c r="F939" s="122"/>
    </row>
    <row r="940" spans="1:6" x14ac:dyDescent="0.25">
      <c r="A940" s="110" t="s">
        <v>23</v>
      </c>
      <c r="F940" s="122"/>
    </row>
    <row r="941" spans="1:6" x14ac:dyDescent="0.25">
      <c r="A941" s="107"/>
      <c r="F941" s="122"/>
    </row>
    <row r="942" spans="1:6" x14ac:dyDescent="0.25">
      <c r="A942" s="110" t="s">
        <v>520</v>
      </c>
      <c r="C942" s="108">
        <f>SUM(C932:C941)</f>
        <v>235638.55999999997</v>
      </c>
      <c r="F942" s="122"/>
    </row>
    <row r="943" spans="1:6" x14ac:dyDescent="0.25">
      <c r="A943" s="107"/>
      <c r="F943" s="122"/>
    </row>
    <row r="944" spans="1:6" x14ac:dyDescent="0.25">
      <c r="A944" s="110" t="s">
        <v>23</v>
      </c>
      <c r="C944" s="109" t="s">
        <v>23</v>
      </c>
      <c r="F944" s="122"/>
    </row>
    <row r="945" spans="1:6" x14ac:dyDescent="0.25">
      <c r="A945" s="110" t="s">
        <v>513</v>
      </c>
      <c r="C945" s="109">
        <f>'PRIMA NOTA'!N949</f>
        <v>1277.45</v>
      </c>
      <c r="F945" s="122"/>
    </row>
    <row r="946" spans="1:6" x14ac:dyDescent="0.25">
      <c r="A946" s="110" t="s">
        <v>23</v>
      </c>
      <c r="C946" s="109" t="s">
        <v>23</v>
      </c>
      <c r="F946" s="122"/>
    </row>
    <row r="947" spans="1:6" x14ac:dyDescent="0.25">
      <c r="A947" s="110" t="s">
        <v>17</v>
      </c>
      <c r="C947" s="109">
        <f>C926-C942-C945</f>
        <v>4472.8300000000863</v>
      </c>
      <c r="F947" s="122"/>
    </row>
    <row r="948" spans="1:6" x14ac:dyDescent="0.25">
      <c r="A948" s="110" t="s">
        <v>23</v>
      </c>
      <c r="F948" s="122"/>
    </row>
    <row r="949" spans="1:6" x14ac:dyDescent="0.25">
      <c r="A949" s="110" t="s">
        <v>23</v>
      </c>
      <c r="E949" s="93" t="s">
        <v>23</v>
      </c>
      <c r="F949" s="122"/>
    </row>
    <row r="950" spans="1:6" x14ac:dyDescent="0.25">
      <c r="A950" s="110"/>
      <c r="C950" s="108"/>
      <c r="F950" s="122"/>
    </row>
    <row r="951" spans="1:6" x14ac:dyDescent="0.25">
      <c r="A951" s="110"/>
      <c r="C951" s="108"/>
      <c r="F951" s="122"/>
    </row>
    <row r="952" spans="1:6" x14ac:dyDescent="0.25">
      <c r="A952" s="110"/>
      <c r="C952" s="108"/>
      <c r="F952" s="122"/>
    </row>
    <row r="953" spans="1:6" x14ac:dyDescent="0.25">
      <c r="A953" s="110"/>
      <c r="C953" s="108">
        <v>811.69</v>
      </c>
      <c r="F953" s="122"/>
    </row>
    <row r="954" spans="1:6" x14ac:dyDescent="0.25">
      <c r="A954" s="110" t="s">
        <v>134</v>
      </c>
      <c r="C954" s="109">
        <f>'PRIMA NOTA'!H919</f>
        <v>373.08</v>
      </c>
      <c r="F954" s="122"/>
    </row>
    <row r="955" spans="1:6" x14ac:dyDescent="0.25">
      <c r="A955" s="107" t="s">
        <v>136</v>
      </c>
      <c r="C955" s="109">
        <f>'PRIMA NOTA'!H921</f>
        <v>979.76</v>
      </c>
      <c r="F955" s="122"/>
    </row>
    <row r="956" spans="1:6" x14ac:dyDescent="0.25">
      <c r="A956" s="107" t="s">
        <v>140</v>
      </c>
      <c r="C956" s="109">
        <f>'PRIMA NOTA'!H923</f>
        <v>23.73</v>
      </c>
      <c r="F956" s="122"/>
    </row>
    <row r="957" spans="1:6" x14ac:dyDescent="0.25">
      <c r="A957" s="107" t="s">
        <v>514</v>
      </c>
      <c r="C957" s="109">
        <f>'PRIMA NOTA'!H925</f>
        <v>1486.6</v>
      </c>
      <c r="F957" s="122"/>
    </row>
    <row r="958" spans="1:6" x14ac:dyDescent="0.25">
      <c r="A958" s="107"/>
      <c r="C958" s="108"/>
      <c r="F958" s="122"/>
    </row>
    <row r="959" spans="1:6" x14ac:dyDescent="0.25">
      <c r="A959" s="110" t="s">
        <v>11</v>
      </c>
      <c r="C959" s="108">
        <f>SUM(C953:C958)</f>
        <v>3674.8599999999997</v>
      </c>
      <c r="F959" s="122"/>
    </row>
    <row r="960" spans="1:6" x14ac:dyDescent="0.25">
      <c r="A960" s="110"/>
      <c r="C960" s="108"/>
      <c r="F960" s="122"/>
    </row>
    <row r="961" spans="1:9" x14ac:dyDescent="0.25">
      <c r="A961" s="110"/>
      <c r="C961" s="108"/>
      <c r="F961" s="122"/>
    </row>
    <row r="962" spans="1:9" x14ac:dyDescent="0.25">
      <c r="A962" s="110"/>
      <c r="C962" s="108"/>
      <c r="F962" s="122"/>
    </row>
    <row r="963" spans="1:9" x14ac:dyDescent="0.25">
      <c r="A963" s="110"/>
      <c r="C963" s="108"/>
      <c r="F963" s="122"/>
    </row>
    <row r="964" spans="1:9" x14ac:dyDescent="0.25">
      <c r="A964" s="110"/>
      <c r="C964" s="108"/>
      <c r="F964" s="122"/>
    </row>
    <row r="965" spans="1:9" x14ac:dyDescent="0.25">
      <c r="A965" s="110"/>
      <c r="C965" s="108"/>
      <c r="F965" s="122"/>
    </row>
    <row r="966" spans="1:9" x14ac:dyDescent="0.25">
      <c r="A966" s="110"/>
      <c r="C966" s="108"/>
      <c r="F966" s="122"/>
    </row>
    <row r="967" spans="1:9" x14ac:dyDescent="0.25">
      <c r="A967" s="110"/>
      <c r="C967" s="108"/>
      <c r="F967" s="122"/>
    </row>
    <row r="968" spans="1:9" x14ac:dyDescent="0.25">
      <c r="A968" s="110"/>
      <c r="C968" s="108"/>
      <c r="F968" s="122"/>
    </row>
    <row r="969" spans="1:9" x14ac:dyDescent="0.25">
      <c r="A969" s="110"/>
      <c r="C969" s="108"/>
      <c r="F969" s="122"/>
    </row>
    <row r="970" spans="1:9" x14ac:dyDescent="0.25">
      <c r="A970" s="110"/>
      <c r="C970" s="108"/>
      <c r="F970" s="122"/>
    </row>
    <row r="971" spans="1:9" x14ac:dyDescent="0.25">
      <c r="A971" s="107"/>
      <c r="F971" s="122"/>
    </row>
    <row r="972" spans="1:9" x14ac:dyDescent="0.25">
      <c r="A972" s="107"/>
      <c r="F972" s="122"/>
    </row>
    <row r="973" spans="1:9" ht="13.8" customHeight="1" thickBot="1" x14ac:dyDescent="0.3">
      <c r="A973" s="107"/>
      <c r="F973" s="122"/>
    </row>
    <row r="974" spans="1:9" ht="13.8" customHeight="1" thickBot="1" x14ac:dyDescent="0.3">
      <c r="A974" s="111" t="s">
        <v>515</v>
      </c>
      <c r="B974" s="112"/>
      <c r="C974" s="117">
        <f>C947-C959</f>
        <v>797.97000000008666</v>
      </c>
      <c r="D974" s="112"/>
      <c r="E974" s="112"/>
      <c r="F974" s="123" t="s">
        <v>23</v>
      </c>
      <c r="I974" t="s">
        <v>23</v>
      </c>
    </row>
    <row r="976" spans="1:9" ht="13.8" customHeight="1" thickBot="1" x14ac:dyDescent="0.3"/>
    <row r="977" spans="1:6" ht="13.8" customHeight="1" thickBot="1" x14ac:dyDescent="0.3">
      <c r="A977" s="113" t="s">
        <v>517</v>
      </c>
      <c r="B977" s="114"/>
      <c r="C977" s="116">
        <f>'PRIMA NOTA'!A978</f>
        <v>45314</v>
      </c>
      <c r="D977" s="115"/>
      <c r="E977" s="115"/>
      <c r="F977" s="120" t="s">
        <v>504</v>
      </c>
    </row>
    <row r="978" spans="1:6" x14ac:dyDescent="0.25">
      <c r="A978" s="107"/>
      <c r="F978" s="121"/>
    </row>
    <row r="979" spans="1:6" x14ac:dyDescent="0.25">
      <c r="A979" s="107"/>
      <c r="F979" s="122"/>
    </row>
    <row r="980" spans="1:6" x14ac:dyDescent="0.25">
      <c r="A980" s="110" t="s">
        <v>23</v>
      </c>
      <c r="F980" s="122"/>
    </row>
    <row r="981" spans="1:6" x14ac:dyDescent="0.25">
      <c r="A981" s="107"/>
      <c r="F981" s="122"/>
    </row>
    <row r="982" spans="1:6" x14ac:dyDescent="0.25">
      <c r="A982" s="110" t="s">
        <v>505</v>
      </c>
      <c r="C982" s="106">
        <f>'PRIMA NOTA'!Z1035</f>
        <v>8137.4700000000303</v>
      </c>
      <c r="F982" s="122">
        <f>C982</f>
        <v>8137.4700000000303</v>
      </c>
    </row>
    <row r="983" spans="1:6" x14ac:dyDescent="0.25">
      <c r="A983" s="107" t="s">
        <v>71</v>
      </c>
      <c r="C983" s="106">
        <f>'PRIMA NOTA'!L1027</f>
        <v>5728.5</v>
      </c>
      <c r="F983" s="122" t="s">
        <v>23</v>
      </c>
    </row>
    <row r="984" spans="1:6" x14ac:dyDescent="0.25">
      <c r="A984" s="107" t="s">
        <v>506</v>
      </c>
      <c r="C984" s="109">
        <f>'PRIMA NOTA'!L1026</f>
        <v>0</v>
      </c>
      <c r="F984" s="122">
        <v>77587.009999999995</v>
      </c>
    </row>
    <row r="985" spans="1:6" x14ac:dyDescent="0.25">
      <c r="A985" s="110" t="s">
        <v>507</v>
      </c>
      <c r="C985" s="106">
        <f>'PRIMA NOTA'!L1029</f>
        <v>10406.209999999999</v>
      </c>
      <c r="F985" s="122"/>
    </row>
    <row r="986" spans="1:6" x14ac:dyDescent="0.25">
      <c r="A986" s="107" t="s">
        <v>518</v>
      </c>
      <c r="C986">
        <f>'PRIMA NOTA'!L1028</f>
        <v>11255.09</v>
      </c>
      <c r="F986" s="122"/>
    </row>
    <row r="987" spans="1:6" x14ac:dyDescent="0.25">
      <c r="A987" s="110" t="s">
        <v>11</v>
      </c>
      <c r="C987" s="108">
        <f>SUM(C982:C986)</f>
        <v>35527.270000000033</v>
      </c>
      <c r="F987" s="122"/>
    </row>
    <row r="988" spans="1:6" x14ac:dyDescent="0.25">
      <c r="A988" s="107"/>
      <c r="F988" s="122"/>
    </row>
    <row r="989" spans="1:6" x14ac:dyDescent="0.25">
      <c r="A989" s="107"/>
      <c r="F989" s="122"/>
    </row>
    <row r="990" spans="1:6" x14ac:dyDescent="0.25">
      <c r="A990" s="107" t="s">
        <v>508</v>
      </c>
      <c r="F990" s="122"/>
    </row>
    <row r="991" spans="1:6" x14ac:dyDescent="0.25">
      <c r="A991" s="107"/>
      <c r="F991" s="122"/>
    </row>
    <row r="992" spans="1:6" x14ac:dyDescent="0.25">
      <c r="A992" s="107"/>
      <c r="F992" s="122"/>
    </row>
    <row r="993" spans="1:6" x14ac:dyDescent="0.25">
      <c r="A993" s="107" t="s">
        <v>36</v>
      </c>
      <c r="C993" s="106">
        <f>'PRIMA NOTA'!D1035</f>
        <v>4518.1799999999785</v>
      </c>
      <c r="F993" s="122"/>
    </row>
    <row r="994" spans="1:6" x14ac:dyDescent="0.25">
      <c r="A994" s="107" t="s">
        <v>509</v>
      </c>
      <c r="C994" s="106">
        <f>'PRIMA NOTA'!A1035</f>
        <v>18195.450000000012</v>
      </c>
      <c r="F994" s="122"/>
    </row>
    <row r="995" spans="1:6" x14ac:dyDescent="0.25">
      <c r="A995" s="107" t="s">
        <v>510</v>
      </c>
      <c r="C995" s="106">
        <f>'PRIMA NOTA'!E1035</f>
        <v>0</v>
      </c>
      <c r="F995" s="122"/>
    </row>
    <row r="996" spans="1:6" x14ac:dyDescent="0.25">
      <c r="A996" s="107" t="s">
        <v>511</v>
      </c>
      <c r="C996" s="106">
        <f>'PRIMA NOTA'!B1035</f>
        <v>4393.9000000000015</v>
      </c>
      <c r="F996" s="122"/>
    </row>
    <row r="997" spans="1:6" x14ac:dyDescent="0.25">
      <c r="A997" s="107" t="s">
        <v>512</v>
      </c>
      <c r="C997" s="106">
        <f>'PRIMA NOTA'!B982</f>
        <v>811.27</v>
      </c>
      <c r="F997" s="122"/>
    </row>
    <row r="998" spans="1:6" x14ac:dyDescent="0.25">
      <c r="A998" s="107"/>
      <c r="F998" s="122"/>
    </row>
    <row r="999" spans="1:6" x14ac:dyDescent="0.25">
      <c r="A999" s="110" t="s">
        <v>23</v>
      </c>
      <c r="E999" s="93" t="s">
        <v>23</v>
      </c>
      <c r="F999" s="122"/>
    </row>
    <row r="1000" spans="1:6" x14ac:dyDescent="0.25">
      <c r="A1000" s="107"/>
      <c r="F1000" s="122"/>
    </row>
    <row r="1001" spans="1:6" x14ac:dyDescent="0.25">
      <c r="A1001" s="110" t="s">
        <v>23</v>
      </c>
      <c r="F1001" s="122"/>
    </row>
    <row r="1002" spans="1:6" x14ac:dyDescent="0.25">
      <c r="A1002" s="107"/>
      <c r="F1002" s="122"/>
    </row>
    <row r="1003" spans="1:6" x14ac:dyDescent="0.25">
      <c r="A1003" s="110" t="s">
        <v>23</v>
      </c>
      <c r="C1003" s="108">
        <f>SUM(C993:C1002)</f>
        <v>27918.799999999992</v>
      </c>
      <c r="F1003" s="122"/>
    </row>
    <row r="1004" spans="1:6" x14ac:dyDescent="0.25">
      <c r="A1004" s="107"/>
      <c r="F1004" s="122"/>
    </row>
    <row r="1005" spans="1:6" x14ac:dyDescent="0.25">
      <c r="A1005" s="110" t="s">
        <v>23</v>
      </c>
      <c r="C1005" s="109" t="s">
        <v>23</v>
      </c>
      <c r="F1005" s="122"/>
    </row>
    <row r="1006" spans="1:6" x14ac:dyDescent="0.25">
      <c r="A1006" s="110" t="s">
        <v>513</v>
      </c>
      <c r="C1006" s="109">
        <f>'PRIMA NOTA'!N1010</f>
        <v>1277.45</v>
      </c>
      <c r="F1006" s="122"/>
    </row>
    <row r="1007" spans="1:6" x14ac:dyDescent="0.25">
      <c r="A1007" s="110" t="s">
        <v>23</v>
      </c>
      <c r="C1007" s="109" t="s">
        <v>23</v>
      </c>
      <c r="F1007" s="122"/>
    </row>
    <row r="1008" spans="1:6" x14ac:dyDescent="0.25">
      <c r="A1008" s="110" t="s">
        <v>17</v>
      </c>
      <c r="C1008" s="109">
        <f>C987-C1003-C1006</f>
        <v>6331.0200000000414</v>
      </c>
      <c r="F1008" s="122"/>
    </row>
    <row r="1009" spans="1:6" x14ac:dyDescent="0.25">
      <c r="A1009" s="110" t="s">
        <v>23</v>
      </c>
      <c r="F1009" s="122"/>
    </row>
    <row r="1010" spans="1:6" x14ac:dyDescent="0.25">
      <c r="A1010" s="110" t="s">
        <v>23</v>
      </c>
      <c r="E1010" s="93" t="s">
        <v>23</v>
      </c>
      <c r="F1010" s="122"/>
    </row>
    <row r="1011" spans="1:6" x14ac:dyDescent="0.25">
      <c r="A1011" s="110"/>
      <c r="C1011" s="108"/>
      <c r="F1011" s="122"/>
    </row>
    <row r="1012" spans="1:6" x14ac:dyDescent="0.25">
      <c r="A1012" s="110"/>
      <c r="C1012" s="108"/>
      <c r="F1012" s="122"/>
    </row>
    <row r="1013" spans="1:6" x14ac:dyDescent="0.25">
      <c r="A1013" s="110"/>
      <c r="C1013" s="108"/>
      <c r="F1013" s="122"/>
    </row>
    <row r="1014" spans="1:6" x14ac:dyDescent="0.25">
      <c r="A1014" s="110"/>
      <c r="C1014" s="108"/>
      <c r="F1014" s="122"/>
    </row>
    <row r="1015" spans="1:6" x14ac:dyDescent="0.25">
      <c r="A1015" s="110" t="s">
        <v>134</v>
      </c>
      <c r="C1015" s="109">
        <f>'PRIMA NOTA'!H980</f>
        <v>815.56</v>
      </c>
      <c r="F1015" s="122"/>
    </row>
    <row r="1016" spans="1:6" x14ac:dyDescent="0.25">
      <c r="A1016" s="107" t="s">
        <v>136</v>
      </c>
      <c r="C1016" s="109">
        <f>'PRIMA NOTA'!H982</f>
        <v>2395.4700000000003</v>
      </c>
      <c r="F1016" s="122"/>
    </row>
    <row r="1017" spans="1:6" x14ac:dyDescent="0.25">
      <c r="A1017" s="107" t="s">
        <v>140</v>
      </c>
      <c r="C1017" s="109">
        <f>'PRIMA NOTA'!H984</f>
        <v>23.73</v>
      </c>
      <c r="F1017" s="122"/>
    </row>
    <row r="1018" spans="1:6" x14ac:dyDescent="0.25">
      <c r="A1018" s="107" t="s">
        <v>514</v>
      </c>
      <c r="C1018" s="109">
        <f>'PRIMA NOTA'!H986</f>
        <v>1486.6</v>
      </c>
      <c r="F1018" s="122"/>
    </row>
    <row r="1019" spans="1:6" x14ac:dyDescent="0.25">
      <c r="A1019" s="107"/>
      <c r="C1019" s="108"/>
      <c r="F1019" s="122"/>
    </row>
    <row r="1020" spans="1:6" x14ac:dyDescent="0.25">
      <c r="A1020" s="110" t="s">
        <v>11</v>
      </c>
      <c r="C1020" s="108">
        <f>SUM(C1015:C1019)</f>
        <v>4721.3600000000006</v>
      </c>
      <c r="F1020" s="122"/>
    </row>
    <row r="1021" spans="1:6" x14ac:dyDescent="0.25">
      <c r="A1021" s="110"/>
      <c r="C1021" s="108"/>
      <c r="F1021" s="122"/>
    </row>
    <row r="1022" spans="1:6" x14ac:dyDescent="0.25">
      <c r="A1022" s="110"/>
      <c r="C1022" s="108"/>
      <c r="F1022" s="122"/>
    </row>
    <row r="1023" spans="1:6" x14ac:dyDescent="0.25">
      <c r="A1023" s="110"/>
      <c r="C1023" s="108"/>
      <c r="F1023" s="122"/>
    </row>
    <row r="1024" spans="1:6" x14ac:dyDescent="0.25">
      <c r="A1024" s="110"/>
      <c r="C1024" s="108"/>
      <c r="F1024" s="122"/>
    </row>
    <row r="1025" spans="1:6" x14ac:dyDescent="0.25">
      <c r="A1025" s="110"/>
      <c r="C1025" s="108"/>
      <c r="F1025" s="122"/>
    </row>
    <row r="1026" spans="1:6" x14ac:dyDescent="0.25">
      <c r="A1026" s="110"/>
      <c r="C1026" s="108"/>
      <c r="F1026" s="122"/>
    </row>
    <row r="1027" spans="1:6" x14ac:dyDescent="0.25">
      <c r="A1027" s="110"/>
      <c r="C1027" s="108"/>
      <c r="F1027" s="122"/>
    </row>
    <row r="1028" spans="1:6" x14ac:dyDescent="0.25">
      <c r="A1028" s="110"/>
      <c r="C1028" s="108"/>
      <c r="F1028" s="122"/>
    </row>
    <row r="1029" spans="1:6" x14ac:dyDescent="0.25">
      <c r="A1029" s="110"/>
      <c r="C1029" s="108"/>
      <c r="F1029" s="122"/>
    </row>
    <row r="1030" spans="1:6" x14ac:dyDescent="0.25">
      <c r="A1030" s="110"/>
      <c r="C1030" s="108"/>
      <c r="F1030" s="122"/>
    </row>
    <row r="1031" spans="1:6" x14ac:dyDescent="0.25">
      <c r="A1031" s="110"/>
      <c r="C1031" s="108"/>
      <c r="F1031" s="122"/>
    </row>
    <row r="1032" spans="1:6" x14ac:dyDescent="0.25">
      <c r="A1032" s="107"/>
      <c r="F1032" s="122"/>
    </row>
    <row r="1033" spans="1:6" x14ac:dyDescent="0.25">
      <c r="A1033" s="107"/>
      <c r="F1033" s="122"/>
    </row>
    <row r="1034" spans="1:6" ht="13.8" customHeight="1" thickBot="1" x14ac:dyDescent="0.3">
      <c r="A1034" s="107"/>
      <c r="F1034" s="122"/>
    </row>
    <row r="1035" spans="1:6" ht="13.8" customHeight="1" thickBot="1" x14ac:dyDescent="0.3">
      <c r="A1035" s="111" t="s">
        <v>515</v>
      </c>
      <c r="B1035" s="112"/>
      <c r="C1035" s="117">
        <f>C1008-C1020</f>
        <v>1609.6600000000408</v>
      </c>
      <c r="D1035" s="112"/>
      <c r="E1035" s="112"/>
      <c r="F1035" s="123" t="s">
        <v>516</v>
      </c>
    </row>
    <row r="1037" spans="1:6" ht="13.8" customHeight="1" thickBot="1" x14ac:dyDescent="0.3"/>
    <row r="1038" spans="1:6" ht="13.8" customHeight="1" thickBot="1" x14ac:dyDescent="0.3">
      <c r="A1038" s="113" t="s">
        <v>517</v>
      </c>
      <c r="B1038" s="114"/>
      <c r="C1038" s="116">
        <f>'PRIMA NOTA'!A1039</f>
        <v>45315</v>
      </c>
      <c r="D1038" s="115"/>
      <c r="E1038" s="115"/>
      <c r="F1038" s="120" t="s">
        <v>504</v>
      </c>
    </row>
    <row r="1039" spans="1:6" x14ac:dyDescent="0.25">
      <c r="A1039" s="107"/>
      <c r="F1039" s="121"/>
    </row>
    <row r="1040" spans="1:6" x14ac:dyDescent="0.25">
      <c r="A1040" s="107"/>
      <c r="F1040" s="122"/>
    </row>
    <row r="1041" spans="1:6" x14ac:dyDescent="0.25">
      <c r="A1041" s="110" t="s">
        <v>23</v>
      </c>
      <c r="F1041" s="122"/>
    </row>
    <row r="1042" spans="1:6" x14ac:dyDescent="0.25">
      <c r="A1042" s="107"/>
      <c r="F1042" s="122"/>
    </row>
    <row r="1043" spans="1:6" x14ac:dyDescent="0.25">
      <c r="A1043" s="110" t="s">
        <v>505</v>
      </c>
      <c r="C1043" s="106">
        <f>'PRIMA NOTA'!Z1096</f>
        <v>21286.390000000029</v>
      </c>
      <c r="F1043" s="122">
        <f>C1043</f>
        <v>21286.390000000029</v>
      </c>
    </row>
    <row r="1044" spans="1:6" x14ac:dyDescent="0.25">
      <c r="A1044" s="107" t="s">
        <v>71</v>
      </c>
      <c r="C1044" s="106">
        <f>'PRIMA NOTA'!L1088</f>
        <v>5941</v>
      </c>
      <c r="F1044" s="122" t="s">
        <v>23</v>
      </c>
    </row>
    <row r="1045" spans="1:6" x14ac:dyDescent="0.25">
      <c r="A1045" s="107" t="s">
        <v>506</v>
      </c>
      <c r="C1045" s="109">
        <f>'PRIMA NOTA'!L1087</f>
        <v>0</v>
      </c>
      <c r="F1045" s="122">
        <v>77587.009999999995</v>
      </c>
    </row>
    <row r="1046" spans="1:6" x14ac:dyDescent="0.25">
      <c r="A1046" s="110" t="s">
        <v>507</v>
      </c>
      <c r="C1046" s="106">
        <f>'PRIMA NOTA'!L1090</f>
        <v>12365.04</v>
      </c>
      <c r="F1046" s="122"/>
    </row>
    <row r="1047" spans="1:6" x14ac:dyDescent="0.25">
      <c r="A1047" s="107" t="s">
        <v>518</v>
      </c>
      <c r="C1047">
        <f>'PRIMA NOTA'!L1089</f>
        <v>7772.91</v>
      </c>
      <c r="F1047" s="122"/>
    </row>
    <row r="1048" spans="1:6" x14ac:dyDescent="0.25">
      <c r="A1048" s="110" t="s">
        <v>11</v>
      </c>
      <c r="C1048" s="108">
        <f>SUM(C1043:C1047)</f>
        <v>47365.340000000026</v>
      </c>
      <c r="F1048" s="122"/>
    </row>
    <row r="1049" spans="1:6" x14ac:dyDescent="0.25">
      <c r="A1049" s="107"/>
      <c r="F1049" s="122"/>
    </row>
    <row r="1050" spans="1:6" x14ac:dyDescent="0.25">
      <c r="A1050" s="107"/>
      <c r="F1050" s="122"/>
    </row>
    <row r="1051" spans="1:6" x14ac:dyDescent="0.25">
      <c r="A1051" s="107" t="s">
        <v>508</v>
      </c>
      <c r="F1051" s="122"/>
    </row>
    <row r="1052" spans="1:6" x14ac:dyDescent="0.25">
      <c r="A1052" s="107"/>
      <c r="F1052" s="122"/>
    </row>
    <row r="1053" spans="1:6" x14ac:dyDescent="0.25">
      <c r="A1053" s="107"/>
      <c r="F1053" s="122"/>
    </row>
    <row r="1054" spans="1:6" x14ac:dyDescent="0.25">
      <c r="A1054" s="107" t="s">
        <v>36</v>
      </c>
      <c r="C1054" s="106">
        <f>'PRIMA NOTA'!D1096</f>
        <v>9361.3599999999788</v>
      </c>
      <c r="F1054" s="122"/>
    </row>
    <row r="1055" spans="1:6" x14ac:dyDescent="0.25">
      <c r="A1055" s="107" t="s">
        <v>509</v>
      </c>
      <c r="C1055" s="106">
        <f>'PRIMA NOTA'!A1096</f>
        <v>23012.420000000013</v>
      </c>
      <c r="F1055" s="122"/>
    </row>
    <row r="1056" spans="1:6" x14ac:dyDescent="0.25">
      <c r="A1056" s="107" t="s">
        <v>510</v>
      </c>
      <c r="C1056" s="106">
        <f>'PRIMA NOTA'!E1096</f>
        <v>0</v>
      </c>
      <c r="F1056" s="122"/>
    </row>
    <row r="1057" spans="1:6" x14ac:dyDescent="0.25">
      <c r="A1057" s="107" t="s">
        <v>511</v>
      </c>
      <c r="C1057" s="106">
        <f>'PRIMA NOTA'!B1096</f>
        <v>4393.9000000000015</v>
      </c>
      <c r="F1057" s="122"/>
    </row>
    <row r="1058" spans="1:6" x14ac:dyDescent="0.25">
      <c r="A1058" s="107" t="s">
        <v>512</v>
      </c>
      <c r="C1058" s="106">
        <f>'PRIMA NOTA'!B1043</f>
        <v>2198.27</v>
      </c>
      <c r="F1058" s="122"/>
    </row>
    <row r="1059" spans="1:6" x14ac:dyDescent="0.25">
      <c r="A1059" s="107"/>
      <c r="F1059" s="122"/>
    </row>
    <row r="1060" spans="1:6" x14ac:dyDescent="0.25">
      <c r="A1060" s="110" t="s">
        <v>23</v>
      </c>
      <c r="E1060" s="93" t="s">
        <v>23</v>
      </c>
      <c r="F1060" s="122"/>
    </row>
    <row r="1061" spans="1:6" x14ac:dyDescent="0.25">
      <c r="A1061" s="107"/>
      <c r="F1061" s="122"/>
    </row>
    <row r="1062" spans="1:6" x14ac:dyDescent="0.25">
      <c r="A1062" s="110" t="s">
        <v>23</v>
      </c>
      <c r="F1062" s="122"/>
    </row>
    <row r="1063" spans="1:6" x14ac:dyDescent="0.25">
      <c r="A1063" s="107"/>
      <c r="F1063" s="122"/>
    </row>
    <row r="1064" spans="1:6" x14ac:dyDescent="0.25">
      <c r="A1064" s="110" t="s">
        <v>23</v>
      </c>
      <c r="C1064" s="108">
        <f>SUM(C1054:C1063)</f>
        <v>38965.94999999999</v>
      </c>
      <c r="F1064" s="122"/>
    </row>
    <row r="1065" spans="1:6" x14ac:dyDescent="0.25">
      <c r="A1065" s="107"/>
      <c r="F1065" s="122"/>
    </row>
    <row r="1066" spans="1:6" x14ac:dyDescent="0.25">
      <c r="A1066" s="110" t="s">
        <v>23</v>
      </c>
      <c r="C1066" s="109" t="s">
        <v>23</v>
      </c>
      <c r="F1066" s="122"/>
    </row>
    <row r="1067" spans="1:6" x14ac:dyDescent="0.25">
      <c r="A1067" s="110" t="s">
        <v>513</v>
      </c>
      <c r="C1067" s="109">
        <f>'PRIMA NOTA'!N1071</f>
        <v>1277.45</v>
      </c>
      <c r="F1067" s="122"/>
    </row>
    <row r="1068" spans="1:6" x14ac:dyDescent="0.25">
      <c r="A1068" s="110" t="s">
        <v>23</v>
      </c>
      <c r="C1068" s="109" t="s">
        <v>23</v>
      </c>
      <c r="F1068" s="122"/>
    </row>
    <row r="1069" spans="1:6" x14ac:dyDescent="0.25">
      <c r="A1069" s="110" t="s">
        <v>17</v>
      </c>
      <c r="C1069" s="109">
        <f>C1048-C1064-C1067</f>
        <v>7121.940000000036</v>
      </c>
      <c r="F1069" s="122"/>
    </row>
    <row r="1070" spans="1:6" x14ac:dyDescent="0.25">
      <c r="A1070" s="110" t="s">
        <v>23</v>
      </c>
      <c r="F1070" s="122"/>
    </row>
    <row r="1071" spans="1:6" x14ac:dyDescent="0.25">
      <c r="A1071" s="110" t="s">
        <v>23</v>
      </c>
      <c r="E1071" s="93" t="s">
        <v>23</v>
      </c>
      <c r="F1071" s="122"/>
    </row>
    <row r="1072" spans="1:6" x14ac:dyDescent="0.25">
      <c r="A1072" s="110"/>
      <c r="C1072" s="108"/>
      <c r="F1072" s="122"/>
    </row>
    <row r="1073" spans="1:6" x14ac:dyDescent="0.25">
      <c r="A1073" s="110"/>
      <c r="C1073" s="108"/>
      <c r="F1073" s="122"/>
    </row>
    <row r="1074" spans="1:6" x14ac:dyDescent="0.25">
      <c r="A1074" s="110"/>
      <c r="C1074" s="108"/>
      <c r="F1074" s="122"/>
    </row>
    <row r="1075" spans="1:6" x14ac:dyDescent="0.25">
      <c r="A1075" s="110"/>
      <c r="C1075" s="108"/>
      <c r="F1075" s="122"/>
    </row>
    <row r="1076" spans="1:6" x14ac:dyDescent="0.25">
      <c r="A1076" s="110" t="s">
        <v>134</v>
      </c>
      <c r="C1076" s="109">
        <f>'PRIMA NOTA'!H1041</f>
        <v>1278.42</v>
      </c>
      <c r="F1076" s="122"/>
    </row>
    <row r="1077" spans="1:6" x14ac:dyDescent="0.25">
      <c r="A1077" s="107" t="s">
        <v>136</v>
      </c>
      <c r="C1077" s="109">
        <f>'PRIMA NOTA'!H1043</f>
        <v>3250.5</v>
      </c>
      <c r="F1077" s="122"/>
    </row>
    <row r="1078" spans="1:6" x14ac:dyDescent="0.25">
      <c r="A1078" s="107" t="s">
        <v>140</v>
      </c>
      <c r="C1078" s="109">
        <f>'PRIMA NOTA'!H1045</f>
        <v>23.73</v>
      </c>
      <c r="F1078" s="122"/>
    </row>
    <row r="1079" spans="1:6" x14ac:dyDescent="0.25">
      <c r="A1079" s="107" t="s">
        <v>514</v>
      </c>
      <c r="C1079" s="109">
        <f>'PRIMA NOTA'!H1047</f>
        <v>1486.6</v>
      </c>
      <c r="F1079" s="122"/>
    </row>
    <row r="1080" spans="1:6" x14ac:dyDescent="0.25">
      <c r="A1080" s="107"/>
      <c r="C1080" s="108"/>
      <c r="F1080" s="122"/>
    </row>
    <row r="1081" spans="1:6" x14ac:dyDescent="0.25">
      <c r="A1081" s="110" t="s">
        <v>11</v>
      </c>
      <c r="C1081" s="108">
        <f>SUM(C1076:C1080)</f>
        <v>6039.25</v>
      </c>
      <c r="F1081" s="122"/>
    </row>
    <row r="1082" spans="1:6" x14ac:dyDescent="0.25">
      <c r="A1082" s="110"/>
      <c r="C1082" s="108"/>
      <c r="F1082" s="122"/>
    </row>
    <row r="1083" spans="1:6" x14ac:dyDescent="0.25">
      <c r="A1083" s="110"/>
      <c r="C1083" s="108"/>
      <c r="F1083" s="122"/>
    </row>
    <row r="1084" spans="1:6" x14ac:dyDescent="0.25">
      <c r="A1084" s="110"/>
      <c r="C1084" s="108"/>
      <c r="F1084" s="122"/>
    </row>
    <row r="1085" spans="1:6" x14ac:dyDescent="0.25">
      <c r="A1085" s="110"/>
      <c r="C1085" s="108"/>
      <c r="F1085" s="122"/>
    </row>
    <row r="1086" spans="1:6" x14ac:dyDescent="0.25">
      <c r="A1086" s="110"/>
      <c r="C1086" s="108"/>
      <c r="F1086" s="122"/>
    </row>
    <row r="1087" spans="1:6" x14ac:dyDescent="0.25">
      <c r="A1087" s="110"/>
      <c r="C1087" s="108"/>
      <c r="F1087" s="122"/>
    </row>
    <row r="1088" spans="1:6" x14ac:dyDescent="0.25">
      <c r="A1088" s="110"/>
      <c r="C1088" s="108"/>
      <c r="F1088" s="122"/>
    </row>
    <row r="1089" spans="1:6" x14ac:dyDescent="0.25">
      <c r="A1089" s="110"/>
      <c r="C1089" s="108"/>
      <c r="F1089" s="122"/>
    </row>
    <row r="1090" spans="1:6" x14ac:dyDescent="0.25">
      <c r="A1090" s="110"/>
      <c r="C1090" s="108"/>
      <c r="F1090" s="122"/>
    </row>
    <row r="1091" spans="1:6" x14ac:dyDescent="0.25">
      <c r="A1091" s="110"/>
      <c r="C1091" s="108"/>
      <c r="F1091" s="122"/>
    </row>
    <row r="1092" spans="1:6" x14ac:dyDescent="0.25">
      <c r="A1092" s="110"/>
      <c r="C1092" s="108"/>
      <c r="F1092" s="122"/>
    </row>
    <row r="1093" spans="1:6" x14ac:dyDescent="0.25">
      <c r="A1093" s="107"/>
      <c r="F1093" s="122"/>
    </row>
    <row r="1094" spans="1:6" x14ac:dyDescent="0.25">
      <c r="A1094" s="107"/>
      <c r="F1094" s="122"/>
    </row>
    <row r="1095" spans="1:6" ht="13.8" customHeight="1" thickBot="1" x14ac:dyDescent="0.3">
      <c r="A1095" s="107"/>
      <c r="F1095" s="122"/>
    </row>
    <row r="1096" spans="1:6" ht="13.8" customHeight="1" thickBot="1" x14ac:dyDescent="0.3">
      <c r="A1096" s="111" t="s">
        <v>515</v>
      </c>
      <c r="B1096" s="112"/>
      <c r="C1096" s="117">
        <f>C1069-C1081</f>
        <v>1082.690000000036</v>
      </c>
      <c r="D1096" s="112"/>
      <c r="E1096" s="112"/>
      <c r="F1096" s="123" t="s">
        <v>516</v>
      </c>
    </row>
    <row r="1098" spans="1:6" ht="13.8" customHeight="1" thickBot="1" x14ac:dyDescent="0.3"/>
    <row r="1099" spans="1:6" ht="13.8" customHeight="1" thickBot="1" x14ac:dyDescent="0.3">
      <c r="A1099" s="113" t="s">
        <v>517</v>
      </c>
      <c r="B1099" s="114"/>
      <c r="C1099" s="116">
        <f>'PRIMA NOTA'!A1100</f>
        <v>45316</v>
      </c>
      <c r="D1099" s="115"/>
      <c r="E1099" s="115"/>
      <c r="F1099" s="120" t="s">
        <v>504</v>
      </c>
    </row>
    <row r="1100" spans="1:6" x14ac:dyDescent="0.25">
      <c r="A1100" s="107"/>
      <c r="F1100" s="121"/>
    </row>
    <row r="1101" spans="1:6" x14ac:dyDescent="0.25">
      <c r="A1101" s="107"/>
      <c r="F1101" s="122"/>
    </row>
    <row r="1102" spans="1:6" x14ac:dyDescent="0.25">
      <c r="A1102" s="110" t="s">
        <v>23</v>
      </c>
      <c r="F1102" s="122"/>
    </row>
    <row r="1103" spans="1:6" x14ac:dyDescent="0.25">
      <c r="A1103" s="107"/>
      <c r="F1103" s="122"/>
    </row>
    <row r="1104" spans="1:6" x14ac:dyDescent="0.25">
      <c r="A1104" s="110" t="s">
        <v>505</v>
      </c>
      <c r="C1104" s="106">
        <f>'PRIMA NOTA'!Z1157</f>
        <v>29054.930000000029</v>
      </c>
      <c r="F1104" s="122">
        <f>C1104</f>
        <v>29054.930000000029</v>
      </c>
    </row>
    <row r="1105" spans="1:6" x14ac:dyDescent="0.25">
      <c r="A1105" s="107" t="s">
        <v>71</v>
      </c>
      <c r="C1105" s="106">
        <f>'PRIMA NOTA'!L1149</f>
        <v>5941</v>
      </c>
      <c r="F1105" s="122" t="s">
        <v>23</v>
      </c>
    </row>
    <row r="1106" spans="1:6" x14ac:dyDescent="0.25">
      <c r="A1106" s="107" t="s">
        <v>506</v>
      </c>
      <c r="C1106" s="109">
        <f>'PRIMA NOTA'!L1148</f>
        <v>0</v>
      </c>
      <c r="F1106" s="122">
        <v>77587.009999999995</v>
      </c>
    </row>
    <row r="1107" spans="1:6" x14ac:dyDescent="0.25">
      <c r="A1107" s="110" t="s">
        <v>507</v>
      </c>
      <c r="C1107" s="106">
        <f>'PRIMA NOTA'!L1151</f>
        <v>25015.040000000001</v>
      </c>
      <c r="F1107" s="122"/>
    </row>
    <row r="1108" spans="1:6" x14ac:dyDescent="0.25">
      <c r="A1108" s="107" t="s">
        <v>518</v>
      </c>
      <c r="C1108">
        <f>'PRIMA NOTA'!L1150</f>
        <v>12369.41</v>
      </c>
      <c r="F1108" s="122"/>
    </row>
    <row r="1109" spans="1:6" x14ac:dyDescent="0.25">
      <c r="A1109" s="110" t="s">
        <v>11</v>
      </c>
      <c r="C1109" s="108">
        <f>SUM(C1104:C1108)</f>
        <v>72380.380000000034</v>
      </c>
      <c r="F1109" s="122"/>
    </row>
    <row r="1110" spans="1:6" x14ac:dyDescent="0.25">
      <c r="A1110" s="107"/>
      <c r="F1110" s="122"/>
    </row>
    <row r="1111" spans="1:6" x14ac:dyDescent="0.25">
      <c r="A1111" s="107"/>
      <c r="F1111" s="122"/>
    </row>
    <row r="1112" spans="1:6" x14ac:dyDescent="0.25">
      <c r="A1112" s="107" t="s">
        <v>508</v>
      </c>
      <c r="F1112" s="122"/>
    </row>
    <row r="1113" spans="1:6" x14ac:dyDescent="0.25">
      <c r="A1113" s="107"/>
      <c r="F1113" s="122"/>
    </row>
    <row r="1114" spans="1:6" x14ac:dyDescent="0.25">
      <c r="A1114" s="107"/>
      <c r="F1114" s="122"/>
    </row>
    <row r="1115" spans="1:6" x14ac:dyDescent="0.25">
      <c r="A1115" s="107" t="s">
        <v>36</v>
      </c>
      <c r="C1115" s="106">
        <f>'PRIMA NOTA'!D1157</f>
        <v>20899.959999999977</v>
      </c>
      <c r="F1115" s="122"/>
    </row>
    <row r="1116" spans="1:6" x14ac:dyDescent="0.25">
      <c r="A1116" s="107" t="s">
        <v>509</v>
      </c>
      <c r="C1116" s="106">
        <f>'PRIMA NOTA'!A1157</f>
        <v>32556.410000000011</v>
      </c>
      <c r="F1116" s="122"/>
    </row>
    <row r="1117" spans="1:6" x14ac:dyDescent="0.25">
      <c r="A1117" s="107" t="s">
        <v>510</v>
      </c>
      <c r="C1117" s="106">
        <f>'PRIMA NOTA'!E1157</f>
        <v>0</v>
      </c>
      <c r="F1117" s="122"/>
    </row>
    <row r="1118" spans="1:6" x14ac:dyDescent="0.25">
      <c r="A1118" s="107" t="s">
        <v>511</v>
      </c>
      <c r="C1118" s="106">
        <f>'PRIMA NOTA'!B1157</f>
        <v>5083.840000000002</v>
      </c>
      <c r="F1118" s="122"/>
    </row>
    <row r="1119" spans="1:6" x14ac:dyDescent="0.25">
      <c r="A1119" s="107" t="s">
        <v>512</v>
      </c>
      <c r="C1119" s="106">
        <f>'PRIMA NOTA'!B1104</f>
        <v>2198.27</v>
      </c>
      <c r="F1119" s="122"/>
    </row>
    <row r="1120" spans="1:6" x14ac:dyDescent="0.25">
      <c r="A1120" s="107"/>
      <c r="F1120" s="122"/>
    </row>
    <row r="1121" spans="1:6" x14ac:dyDescent="0.25">
      <c r="A1121" s="110" t="s">
        <v>23</v>
      </c>
      <c r="E1121" s="93" t="s">
        <v>23</v>
      </c>
      <c r="F1121" s="122"/>
    </row>
    <row r="1122" spans="1:6" x14ac:dyDescent="0.25">
      <c r="A1122" s="107"/>
      <c r="F1122" s="122"/>
    </row>
    <row r="1123" spans="1:6" x14ac:dyDescent="0.25">
      <c r="A1123" s="110" t="s">
        <v>23</v>
      </c>
      <c r="F1123" s="122"/>
    </row>
    <row r="1124" spans="1:6" x14ac:dyDescent="0.25">
      <c r="A1124" s="107"/>
      <c r="F1124" s="122"/>
    </row>
    <row r="1125" spans="1:6" x14ac:dyDescent="0.25">
      <c r="A1125" s="110" t="s">
        <v>23</v>
      </c>
      <c r="C1125" s="108">
        <f>SUM(C1115:C1124)</f>
        <v>60738.479999999989</v>
      </c>
      <c r="F1125" s="122"/>
    </row>
    <row r="1126" spans="1:6" x14ac:dyDescent="0.25">
      <c r="A1126" s="107"/>
      <c r="F1126" s="122"/>
    </row>
    <row r="1127" spans="1:6" x14ac:dyDescent="0.25">
      <c r="A1127" s="110" t="s">
        <v>23</v>
      </c>
      <c r="C1127" s="109" t="s">
        <v>23</v>
      </c>
      <c r="F1127" s="122"/>
    </row>
    <row r="1128" spans="1:6" x14ac:dyDescent="0.25">
      <c r="A1128" s="110" t="s">
        <v>513</v>
      </c>
      <c r="C1128" s="109">
        <f>'PRIMA NOTA'!N1132</f>
        <v>1277.45</v>
      </c>
      <c r="F1128" s="122"/>
    </row>
    <row r="1129" spans="1:6" x14ac:dyDescent="0.25">
      <c r="A1129" s="110" t="s">
        <v>23</v>
      </c>
      <c r="C1129" s="109" t="s">
        <v>23</v>
      </c>
      <c r="F1129" s="122"/>
    </row>
    <row r="1130" spans="1:6" x14ac:dyDescent="0.25">
      <c r="A1130" s="110" t="s">
        <v>17</v>
      </c>
      <c r="C1130" s="109">
        <f>C1109-C1125-C1128</f>
        <v>10364.450000000044</v>
      </c>
      <c r="F1130" s="122"/>
    </row>
    <row r="1131" spans="1:6" x14ac:dyDescent="0.25">
      <c r="A1131" s="110" t="s">
        <v>23</v>
      </c>
      <c r="F1131" s="122"/>
    </row>
    <row r="1132" spans="1:6" x14ac:dyDescent="0.25">
      <c r="A1132" s="110" t="s">
        <v>23</v>
      </c>
      <c r="E1132" s="93" t="s">
        <v>23</v>
      </c>
      <c r="F1132" s="122"/>
    </row>
    <row r="1133" spans="1:6" x14ac:dyDescent="0.25">
      <c r="A1133" s="110"/>
      <c r="C1133" s="108"/>
      <c r="F1133" s="122"/>
    </row>
    <row r="1134" spans="1:6" x14ac:dyDescent="0.25">
      <c r="A1134" s="110"/>
      <c r="C1134" s="108"/>
      <c r="F1134" s="122"/>
    </row>
    <row r="1135" spans="1:6" x14ac:dyDescent="0.25">
      <c r="A1135" s="110"/>
      <c r="C1135" s="108"/>
      <c r="F1135" s="122"/>
    </row>
    <row r="1136" spans="1:6" x14ac:dyDescent="0.25">
      <c r="A1136" s="110"/>
      <c r="C1136" s="108"/>
      <c r="F1136" s="122"/>
    </row>
    <row r="1137" spans="1:6" x14ac:dyDescent="0.25">
      <c r="A1137" s="110" t="s">
        <v>134</v>
      </c>
      <c r="C1137" s="109">
        <f>'PRIMA NOTA'!H1102</f>
        <v>2399.3900000000003</v>
      </c>
      <c r="F1137" s="122"/>
    </row>
    <row r="1138" spans="1:6" x14ac:dyDescent="0.25">
      <c r="A1138" s="107" t="s">
        <v>136</v>
      </c>
      <c r="C1138" s="109">
        <f>'PRIMA NOTA'!H1104</f>
        <v>5140.4799999999996</v>
      </c>
      <c r="F1138" s="122"/>
    </row>
    <row r="1139" spans="1:6" x14ac:dyDescent="0.25">
      <c r="A1139" s="107" t="s">
        <v>140</v>
      </c>
      <c r="C1139" s="109">
        <f>'PRIMA NOTA'!H1106</f>
        <v>23.73</v>
      </c>
      <c r="F1139" s="122"/>
    </row>
    <row r="1140" spans="1:6" x14ac:dyDescent="0.25">
      <c r="A1140" s="107" t="s">
        <v>514</v>
      </c>
      <c r="C1140" s="109">
        <f>'PRIMA NOTA'!H1108</f>
        <v>1718.1599999999999</v>
      </c>
      <c r="F1140" s="122"/>
    </row>
    <row r="1141" spans="1:6" x14ac:dyDescent="0.25">
      <c r="A1141" s="107"/>
      <c r="C1141" s="108"/>
      <c r="F1141" s="122"/>
    </row>
    <row r="1142" spans="1:6" x14ac:dyDescent="0.25">
      <c r="A1142" s="110" t="s">
        <v>11</v>
      </c>
      <c r="C1142" s="108">
        <f>SUM(C1137:C1141)</f>
        <v>9281.7599999999984</v>
      </c>
      <c r="F1142" s="122"/>
    </row>
    <row r="1143" spans="1:6" x14ac:dyDescent="0.25">
      <c r="A1143" s="110"/>
      <c r="C1143" s="108"/>
      <c r="F1143" s="122"/>
    </row>
    <row r="1144" spans="1:6" x14ac:dyDescent="0.25">
      <c r="A1144" s="110"/>
      <c r="C1144" s="108"/>
      <c r="F1144" s="122"/>
    </row>
    <row r="1145" spans="1:6" x14ac:dyDescent="0.25">
      <c r="A1145" s="110"/>
      <c r="C1145" s="108"/>
      <c r="F1145" s="122"/>
    </row>
    <row r="1146" spans="1:6" x14ac:dyDescent="0.25">
      <c r="A1146" s="110"/>
      <c r="C1146" s="108"/>
      <c r="F1146" s="122"/>
    </row>
    <row r="1147" spans="1:6" x14ac:dyDescent="0.25">
      <c r="A1147" s="110"/>
      <c r="C1147" s="108"/>
      <c r="F1147" s="122"/>
    </row>
    <row r="1148" spans="1:6" x14ac:dyDescent="0.25">
      <c r="A1148" s="110"/>
      <c r="C1148" s="108"/>
      <c r="F1148" s="122"/>
    </row>
    <row r="1149" spans="1:6" x14ac:dyDescent="0.25">
      <c r="A1149" s="110"/>
      <c r="C1149" s="108"/>
      <c r="F1149" s="122"/>
    </row>
    <row r="1150" spans="1:6" x14ac:dyDescent="0.25">
      <c r="A1150" s="110"/>
      <c r="C1150" s="108"/>
      <c r="F1150" s="122"/>
    </row>
    <row r="1151" spans="1:6" x14ac:dyDescent="0.25">
      <c r="A1151" s="110"/>
      <c r="C1151" s="108"/>
      <c r="F1151" s="122"/>
    </row>
    <row r="1152" spans="1:6" x14ac:dyDescent="0.25">
      <c r="A1152" s="110"/>
      <c r="C1152" s="108"/>
      <c r="F1152" s="122"/>
    </row>
    <row r="1153" spans="1:6" x14ac:dyDescent="0.25">
      <c r="A1153" s="110"/>
      <c r="C1153" s="108"/>
      <c r="F1153" s="122"/>
    </row>
    <row r="1154" spans="1:6" x14ac:dyDescent="0.25">
      <c r="A1154" s="107"/>
      <c r="F1154" s="122"/>
    </row>
    <row r="1155" spans="1:6" x14ac:dyDescent="0.25">
      <c r="A1155" s="107"/>
      <c r="F1155" s="122"/>
    </row>
    <row r="1156" spans="1:6" ht="13.8" customHeight="1" thickBot="1" x14ac:dyDescent="0.3">
      <c r="A1156" s="107"/>
      <c r="F1156" s="122"/>
    </row>
    <row r="1157" spans="1:6" ht="13.8" customHeight="1" thickBot="1" x14ac:dyDescent="0.3">
      <c r="A1157" s="111" t="s">
        <v>515</v>
      </c>
      <c r="B1157" s="112"/>
      <c r="C1157" s="117">
        <f>C1130-C1142</f>
        <v>1082.690000000046</v>
      </c>
      <c r="D1157" s="112"/>
      <c r="E1157" s="112"/>
      <c r="F1157" s="123" t="s">
        <v>516</v>
      </c>
    </row>
    <row r="1159" spans="1:6" ht="13.8" customHeight="1" thickBot="1" x14ac:dyDescent="0.3"/>
    <row r="1160" spans="1:6" ht="13.8" customHeight="1" thickBot="1" x14ac:dyDescent="0.3">
      <c r="A1160" s="113" t="s">
        <v>517</v>
      </c>
      <c r="B1160" s="114"/>
      <c r="C1160" s="116">
        <f>'PRIMA NOTA'!A1161</f>
        <v>45317</v>
      </c>
      <c r="D1160" s="115"/>
      <c r="E1160" s="115"/>
      <c r="F1160" s="120" t="s">
        <v>504</v>
      </c>
    </row>
    <row r="1161" spans="1:6" x14ac:dyDescent="0.25">
      <c r="A1161" s="107"/>
      <c r="F1161" s="121"/>
    </row>
    <row r="1162" spans="1:6" x14ac:dyDescent="0.25">
      <c r="A1162" s="107"/>
      <c r="F1162" s="122"/>
    </row>
    <row r="1163" spans="1:6" x14ac:dyDescent="0.25">
      <c r="A1163" s="110" t="s">
        <v>23</v>
      </c>
      <c r="F1163" s="122"/>
    </row>
    <row r="1164" spans="1:6" x14ac:dyDescent="0.25">
      <c r="A1164" s="107"/>
      <c r="F1164" s="122"/>
    </row>
    <row r="1165" spans="1:6" x14ac:dyDescent="0.25">
      <c r="A1165" s="110" t="s">
        <v>505</v>
      </c>
      <c r="C1165" s="106">
        <f>'PRIMA NOTA'!Z1218</f>
        <v>69781.380000000034</v>
      </c>
      <c r="F1165" s="122">
        <f>C1165</f>
        <v>69781.380000000034</v>
      </c>
    </row>
    <row r="1166" spans="1:6" x14ac:dyDescent="0.25">
      <c r="A1166" s="107" t="s">
        <v>71</v>
      </c>
      <c r="C1166" s="106">
        <f>'PRIMA NOTA'!L1210</f>
        <v>2599</v>
      </c>
      <c r="F1166" s="122" t="s">
        <v>23</v>
      </c>
    </row>
    <row r="1167" spans="1:6" x14ac:dyDescent="0.25">
      <c r="A1167" s="107" t="s">
        <v>506</v>
      </c>
      <c r="C1167" s="109">
        <f>'PRIMA NOTA'!L1209</f>
        <v>0</v>
      </c>
      <c r="F1167" s="122">
        <v>77587.009999999995</v>
      </c>
    </row>
    <row r="1168" spans="1:6" x14ac:dyDescent="0.25">
      <c r="A1168" s="110" t="s">
        <v>507</v>
      </c>
      <c r="C1168" s="106">
        <f>'PRIMA NOTA'!L1212</f>
        <v>5908.95</v>
      </c>
      <c r="F1168" s="122"/>
    </row>
    <row r="1169" spans="1:6" x14ac:dyDescent="0.25">
      <c r="A1169" s="107" t="s">
        <v>518</v>
      </c>
      <c r="C1169">
        <f>'PRIMA NOTA'!L1211</f>
        <v>0</v>
      </c>
      <c r="F1169" s="122"/>
    </row>
    <row r="1170" spans="1:6" x14ac:dyDescent="0.25">
      <c r="A1170" s="110" t="s">
        <v>11</v>
      </c>
      <c r="C1170" s="108">
        <f>SUM(C1165:C1169)</f>
        <v>78289.330000000031</v>
      </c>
      <c r="F1170" s="122"/>
    </row>
    <row r="1171" spans="1:6" x14ac:dyDescent="0.25">
      <c r="A1171" s="107"/>
      <c r="F1171" s="122"/>
    </row>
    <row r="1172" spans="1:6" x14ac:dyDescent="0.25">
      <c r="A1172" s="107"/>
      <c r="F1172" s="122"/>
    </row>
    <row r="1173" spans="1:6" x14ac:dyDescent="0.25">
      <c r="A1173" s="107" t="s">
        <v>508</v>
      </c>
      <c r="F1173" s="122"/>
    </row>
    <row r="1174" spans="1:6" x14ac:dyDescent="0.25">
      <c r="A1174" s="107"/>
      <c r="F1174" s="122"/>
    </row>
    <row r="1175" spans="1:6" x14ac:dyDescent="0.25">
      <c r="A1175" s="107"/>
      <c r="F1175" s="122"/>
    </row>
    <row r="1176" spans="1:6" x14ac:dyDescent="0.25">
      <c r="A1176" s="107" t="s">
        <v>36</v>
      </c>
      <c r="C1176" s="106">
        <f>'PRIMA NOTA'!D1218</f>
        <v>21023.929999999978</v>
      </c>
      <c r="F1176" s="122"/>
    </row>
    <row r="1177" spans="1:6" x14ac:dyDescent="0.25">
      <c r="A1177" s="107" t="s">
        <v>509</v>
      </c>
      <c r="C1177" s="106">
        <f>'PRIMA NOTA'!A1218</f>
        <v>36293.080000000009</v>
      </c>
      <c r="F1177" s="122"/>
    </row>
    <row r="1178" spans="1:6" x14ac:dyDescent="0.25">
      <c r="A1178" s="107" t="s">
        <v>510</v>
      </c>
      <c r="C1178" s="106">
        <f>'PRIMA NOTA'!E1218</f>
        <v>271.87</v>
      </c>
      <c r="F1178" s="122"/>
    </row>
    <row r="1179" spans="1:6" x14ac:dyDescent="0.25">
      <c r="A1179" s="107" t="s">
        <v>511</v>
      </c>
      <c r="C1179" s="106">
        <f>'PRIMA NOTA'!B1218</f>
        <v>5150.6000000000022</v>
      </c>
      <c r="F1179" s="122"/>
    </row>
    <row r="1180" spans="1:6" x14ac:dyDescent="0.25">
      <c r="A1180" s="107" t="s">
        <v>512</v>
      </c>
      <c r="C1180" s="106">
        <f>'PRIMA NOTA'!B1165</f>
        <v>2993.27</v>
      </c>
      <c r="F1180" s="122"/>
    </row>
    <row r="1181" spans="1:6" x14ac:dyDescent="0.25">
      <c r="A1181" s="107"/>
      <c r="F1181" s="122"/>
    </row>
    <row r="1182" spans="1:6" x14ac:dyDescent="0.25">
      <c r="A1182" s="110" t="s">
        <v>23</v>
      </c>
      <c r="E1182" s="93" t="s">
        <v>23</v>
      </c>
      <c r="F1182" s="122"/>
    </row>
    <row r="1183" spans="1:6" x14ac:dyDescent="0.25">
      <c r="A1183" s="107"/>
      <c r="F1183" s="122"/>
    </row>
    <row r="1184" spans="1:6" x14ac:dyDescent="0.25">
      <c r="A1184" s="110" t="s">
        <v>23</v>
      </c>
      <c r="F1184" s="122"/>
    </row>
    <row r="1185" spans="1:6" x14ac:dyDescent="0.25">
      <c r="A1185" s="107"/>
      <c r="F1185" s="122"/>
    </row>
    <row r="1186" spans="1:6" x14ac:dyDescent="0.25">
      <c r="A1186" s="110" t="s">
        <v>23</v>
      </c>
      <c r="C1186" s="108">
        <f>SUM(C1176:C1185)</f>
        <v>65732.75</v>
      </c>
      <c r="F1186" s="122"/>
    </row>
    <row r="1187" spans="1:6" x14ac:dyDescent="0.25">
      <c r="A1187" s="107"/>
      <c r="F1187" s="122"/>
    </row>
    <row r="1188" spans="1:6" x14ac:dyDescent="0.25">
      <c r="A1188" s="110" t="s">
        <v>23</v>
      </c>
      <c r="C1188" s="109" t="s">
        <v>23</v>
      </c>
      <c r="F1188" s="122"/>
    </row>
    <row r="1189" spans="1:6" x14ac:dyDescent="0.25">
      <c r="A1189" s="110" t="s">
        <v>513</v>
      </c>
      <c r="C1189" s="109">
        <f>'PRIMA NOTA'!N1193</f>
        <v>1277.45</v>
      </c>
      <c r="F1189" s="122"/>
    </row>
    <row r="1190" spans="1:6" x14ac:dyDescent="0.25">
      <c r="A1190" s="110" t="s">
        <v>23</v>
      </c>
      <c r="C1190" s="109" t="s">
        <v>23</v>
      </c>
      <c r="F1190" s="122"/>
    </row>
    <row r="1191" spans="1:6" x14ac:dyDescent="0.25">
      <c r="A1191" s="110" t="s">
        <v>17</v>
      </c>
      <c r="C1191" s="109">
        <f>C1170-C1186-C1189</f>
        <v>11279.13000000003</v>
      </c>
      <c r="F1191" s="122"/>
    </row>
    <row r="1192" spans="1:6" x14ac:dyDescent="0.25">
      <c r="A1192" s="110" t="s">
        <v>23</v>
      </c>
      <c r="F1192" s="122"/>
    </row>
    <row r="1193" spans="1:6" x14ac:dyDescent="0.25">
      <c r="A1193" s="110" t="s">
        <v>23</v>
      </c>
      <c r="E1193" s="93" t="s">
        <v>23</v>
      </c>
      <c r="F1193" s="122"/>
    </row>
    <row r="1194" spans="1:6" x14ac:dyDescent="0.25">
      <c r="A1194" s="110"/>
      <c r="C1194" s="108"/>
      <c r="F1194" s="122"/>
    </row>
    <row r="1195" spans="1:6" x14ac:dyDescent="0.25">
      <c r="A1195" s="110"/>
      <c r="C1195" s="108"/>
      <c r="F1195" s="122"/>
    </row>
    <row r="1196" spans="1:6" x14ac:dyDescent="0.25">
      <c r="A1196" s="110"/>
      <c r="C1196" s="108"/>
      <c r="F1196" s="122"/>
    </row>
    <row r="1197" spans="1:6" x14ac:dyDescent="0.25">
      <c r="A1197" s="110"/>
      <c r="C1197" s="108"/>
      <c r="F1197" s="122"/>
    </row>
    <row r="1198" spans="1:6" x14ac:dyDescent="0.25">
      <c r="A1198" s="110" t="s">
        <v>134</v>
      </c>
      <c r="C1198" s="109">
        <f>'PRIMA NOTA'!H1163</f>
        <v>2432.4300000000003</v>
      </c>
      <c r="F1198" s="122"/>
    </row>
    <row r="1199" spans="1:6" x14ac:dyDescent="0.25">
      <c r="A1199" s="107" t="s">
        <v>136</v>
      </c>
      <c r="C1199" s="109">
        <f>'PRIMA NOTA'!H1165</f>
        <v>5877.75</v>
      </c>
      <c r="F1199" s="122"/>
    </row>
    <row r="1200" spans="1:6" x14ac:dyDescent="0.25">
      <c r="A1200" s="107" t="s">
        <v>140</v>
      </c>
      <c r="C1200" s="109">
        <f>'PRIMA NOTA'!H1167</f>
        <v>143.85999999999999</v>
      </c>
      <c r="F1200" s="122"/>
    </row>
    <row r="1201" spans="1:6" x14ac:dyDescent="0.25">
      <c r="A1201" s="107" t="s">
        <v>514</v>
      </c>
      <c r="C1201" s="109">
        <f>'PRIMA NOTA'!H1169</f>
        <v>1742.3999999999999</v>
      </c>
      <c r="F1201" s="122"/>
    </row>
    <row r="1202" spans="1:6" x14ac:dyDescent="0.25">
      <c r="A1202" s="107"/>
      <c r="C1202" s="108"/>
      <c r="F1202" s="122"/>
    </row>
    <row r="1203" spans="1:6" x14ac:dyDescent="0.25">
      <c r="A1203" s="110" t="s">
        <v>11</v>
      </c>
      <c r="C1203" s="108">
        <f>SUM(C1198:C1202)</f>
        <v>10196.44</v>
      </c>
      <c r="F1203" s="122"/>
    </row>
    <row r="1204" spans="1:6" x14ac:dyDescent="0.25">
      <c r="A1204" s="110"/>
      <c r="C1204" s="108"/>
      <c r="F1204" s="122"/>
    </row>
    <row r="1205" spans="1:6" x14ac:dyDescent="0.25">
      <c r="A1205" s="110"/>
      <c r="C1205" s="108"/>
      <c r="F1205" s="122"/>
    </row>
    <row r="1206" spans="1:6" x14ac:dyDescent="0.25">
      <c r="A1206" s="110"/>
      <c r="C1206" s="108"/>
      <c r="F1206" s="122"/>
    </row>
    <row r="1207" spans="1:6" x14ac:dyDescent="0.25">
      <c r="A1207" s="110"/>
      <c r="C1207" s="108"/>
      <c r="F1207" s="122"/>
    </row>
    <row r="1208" spans="1:6" x14ac:dyDescent="0.25">
      <c r="A1208" s="110"/>
      <c r="C1208" s="108"/>
      <c r="F1208" s="122"/>
    </row>
    <row r="1209" spans="1:6" x14ac:dyDescent="0.25">
      <c r="A1209" s="110"/>
      <c r="C1209" s="108"/>
      <c r="F1209" s="122"/>
    </row>
    <row r="1210" spans="1:6" x14ac:dyDescent="0.25">
      <c r="A1210" s="110"/>
      <c r="C1210" s="108"/>
      <c r="F1210" s="122"/>
    </row>
    <row r="1211" spans="1:6" x14ac:dyDescent="0.25">
      <c r="A1211" s="110"/>
      <c r="C1211" s="108"/>
      <c r="F1211" s="122"/>
    </row>
    <row r="1212" spans="1:6" x14ac:dyDescent="0.25">
      <c r="A1212" s="110"/>
      <c r="C1212" s="108"/>
      <c r="F1212" s="122"/>
    </row>
    <row r="1213" spans="1:6" x14ac:dyDescent="0.25">
      <c r="A1213" s="110"/>
      <c r="C1213" s="108"/>
      <c r="F1213" s="122"/>
    </row>
    <row r="1214" spans="1:6" x14ac:dyDescent="0.25">
      <c r="A1214" s="110"/>
      <c r="C1214" s="108"/>
      <c r="F1214" s="122"/>
    </row>
    <row r="1215" spans="1:6" x14ac:dyDescent="0.25">
      <c r="A1215" s="107"/>
      <c r="F1215" s="122"/>
    </row>
    <row r="1216" spans="1:6" x14ac:dyDescent="0.25">
      <c r="A1216" s="107"/>
      <c r="F1216" s="122"/>
    </row>
    <row r="1217" spans="1:6" ht="13.8" customHeight="1" thickBot="1" x14ac:dyDescent="0.3">
      <c r="A1217" s="107"/>
      <c r="F1217" s="122"/>
    </row>
    <row r="1218" spans="1:6" ht="13.8" customHeight="1" thickBot="1" x14ac:dyDescent="0.3">
      <c r="A1218" s="111" t="s">
        <v>515</v>
      </c>
      <c r="B1218" s="112"/>
      <c r="C1218" s="117">
        <f>C1191-C1203</f>
        <v>1082.6900000000296</v>
      </c>
      <c r="D1218" s="112"/>
      <c r="E1218" s="112"/>
      <c r="F1218" s="123" t="s">
        <v>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26"/>
  <sheetViews>
    <sheetView tabSelected="1" topLeftCell="A1635" workbookViewId="0">
      <selection activeCell="E1618" sqref="E1618"/>
    </sheetView>
  </sheetViews>
  <sheetFormatPr defaultRowHeight="13.2" x14ac:dyDescent="0.25"/>
  <cols>
    <col min="1" max="1" width="10.109375" bestFit="1" customWidth="1"/>
    <col min="2" max="2" width="13" style="156" customWidth="1"/>
    <col min="3" max="3" width="21" style="97" customWidth="1"/>
    <col min="4" max="4" width="26.33203125" customWidth="1"/>
    <col min="5" max="5" width="52.5546875" customWidth="1"/>
  </cols>
  <sheetData>
    <row r="1" spans="1:5" x14ac:dyDescent="0.25">
      <c r="A1" s="94" t="s">
        <v>0</v>
      </c>
      <c r="B1" s="155" t="s">
        <v>28</v>
      </c>
      <c r="C1" s="99"/>
      <c r="D1" s="94" t="s">
        <v>521</v>
      </c>
      <c r="E1" s="94"/>
    </row>
    <row r="2" spans="1:5" x14ac:dyDescent="0.25">
      <c r="A2" s="95">
        <v>45293</v>
      </c>
      <c r="B2" s="155"/>
      <c r="C2" s="99"/>
      <c r="D2" s="94"/>
      <c r="E2" s="94"/>
    </row>
    <row r="3" spans="1:5" x14ac:dyDescent="0.25">
      <c r="A3" s="94" t="s">
        <v>240</v>
      </c>
      <c r="B3" s="156">
        <v>1532.99</v>
      </c>
      <c r="C3" t="s">
        <v>522</v>
      </c>
      <c r="D3" t="s">
        <v>523</v>
      </c>
      <c r="E3" s="94"/>
    </row>
    <row r="4" spans="1:5" x14ac:dyDescent="0.25">
      <c r="A4" s="94" t="s">
        <v>240</v>
      </c>
      <c r="B4" s="156">
        <v>199</v>
      </c>
      <c r="C4" s="93">
        <v>730290410</v>
      </c>
      <c r="D4" s="93" t="s">
        <v>524</v>
      </c>
      <c r="E4" s="94"/>
    </row>
    <row r="5" spans="1:5" x14ac:dyDescent="0.25">
      <c r="A5" s="94" t="s">
        <v>240</v>
      </c>
      <c r="B5" s="156">
        <v>641.80999999999995</v>
      </c>
      <c r="C5" t="s">
        <v>525</v>
      </c>
      <c r="D5" t="s">
        <v>526</v>
      </c>
      <c r="E5" s="94" t="s">
        <v>527</v>
      </c>
    </row>
    <row r="6" spans="1:5" x14ac:dyDescent="0.25">
      <c r="A6" s="94" t="s">
        <v>240</v>
      </c>
      <c r="B6" s="156">
        <v>642</v>
      </c>
      <c r="C6" t="s">
        <v>528</v>
      </c>
      <c r="D6" t="s">
        <v>529</v>
      </c>
      <c r="E6" s="94"/>
    </row>
    <row r="7" spans="1:5" x14ac:dyDescent="0.25">
      <c r="A7" s="94" t="s">
        <v>240</v>
      </c>
      <c r="B7" s="156">
        <v>197.5</v>
      </c>
      <c r="C7" t="s">
        <v>530</v>
      </c>
      <c r="D7" t="s">
        <v>531</v>
      </c>
      <c r="E7" s="94"/>
    </row>
    <row r="8" spans="1:5" x14ac:dyDescent="0.25">
      <c r="A8" s="94" t="s">
        <v>240</v>
      </c>
      <c r="B8" s="156">
        <v>1128.98</v>
      </c>
      <c r="C8" t="s">
        <v>532</v>
      </c>
      <c r="D8" t="s">
        <v>533</v>
      </c>
      <c r="E8" s="94"/>
    </row>
    <row r="9" spans="1:5" x14ac:dyDescent="0.25">
      <c r="A9" s="94" t="s">
        <v>240</v>
      </c>
      <c r="B9" s="156">
        <v>344</v>
      </c>
      <c r="C9" t="s">
        <v>534</v>
      </c>
      <c r="D9" t="s">
        <v>535</v>
      </c>
      <c r="E9" s="94"/>
    </row>
    <row r="10" spans="1:5" x14ac:dyDescent="0.25">
      <c r="A10" s="94" t="s">
        <v>23</v>
      </c>
      <c r="B10" s="155">
        <v>0</v>
      </c>
      <c r="C10" t="s">
        <v>23</v>
      </c>
      <c r="D10" t="s">
        <v>23</v>
      </c>
      <c r="E10" s="94"/>
    </row>
    <row r="11" spans="1:5" x14ac:dyDescent="0.25">
      <c r="A11" s="94"/>
      <c r="B11" s="155">
        <v>0</v>
      </c>
      <c r="C11" t="s">
        <v>23</v>
      </c>
      <c r="D11" t="s">
        <v>23</v>
      </c>
      <c r="E11" s="94"/>
    </row>
    <row r="12" spans="1:5" x14ac:dyDescent="0.25">
      <c r="A12" s="94"/>
      <c r="B12" s="155">
        <v>0</v>
      </c>
      <c r="C12" t="s">
        <v>23</v>
      </c>
      <c r="D12" t="s">
        <v>23</v>
      </c>
      <c r="E12" s="94"/>
    </row>
    <row r="13" spans="1:5" x14ac:dyDescent="0.25">
      <c r="A13" s="94"/>
      <c r="B13" s="155">
        <v>0</v>
      </c>
      <c r="C13" s="99"/>
      <c r="D13" s="94"/>
      <c r="E13" s="94"/>
    </row>
    <row r="14" spans="1:5" x14ac:dyDescent="0.25">
      <c r="A14" s="94"/>
      <c r="B14" s="155">
        <v>0</v>
      </c>
      <c r="C14" s="99"/>
      <c r="D14" s="94"/>
      <c r="E14" s="94"/>
    </row>
    <row r="15" spans="1:5" x14ac:dyDescent="0.25">
      <c r="A15" s="94"/>
      <c r="B15" s="155">
        <v>0</v>
      </c>
      <c r="C15" s="99"/>
      <c r="D15" s="94" t="s">
        <v>23</v>
      </c>
      <c r="E15" s="94"/>
    </row>
    <row r="16" spans="1:5" x14ac:dyDescent="0.25">
      <c r="A16" s="94"/>
      <c r="B16" s="155">
        <v>0</v>
      </c>
      <c r="C16" s="99"/>
      <c r="D16" s="94"/>
      <c r="E16" s="94"/>
    </row>
    <row r="17" spans="1:5" x14ac:dyDescent="0.25">
      <c r="A17" s="94"/>
      <c r="B17" s="155">
        <v>0</v>
      </c>
      <c r="C17" s="99"/>
      <c r="D17" s="94"/>
      <c r="E17" s="94"/>
    </row>
    <row r="18" spans="1:5" x14ac:dyDescent="0.25">
      <c r="A18" s="94"/>
      <c r="B18" s="155">
        <v>0</v>
      </c>
      <c r="C18" s="99"/>
      <c r="D18" s="94"/>
      <c r="E18" s="94"/>
    </row>
    <row r="19" spans="1:5" x14ac:dyDescent="0.25">
      <c r="A19" s="94"/>
      <c r="B19" s="155">
        <v>0</v>
      </c>
      <c r="C19" s="99"/>
      <c r="D19" s="94"/>
      <c r="E19" s="94"/>
    </row>
    <row r="20" spans="1:5" x14ac:dyDescent="0.25">
      <c r="A20" s="94"/>
      <c r="B20" s="155">
        <v>0</v>
      </c>
      <c r="C20" s="99"/>
      <c r="D20" s="94"/>
      <c r="E20" s="94"/>
    </row>
    <row r="21" spans="1:5" x14ac:dyDescent="0.25">
      <c r="A21" s="94"/>
      <c r="B21" s="155">
        <v>0</v>
      </c>
      <c r="C21" s="99"/>
      <c r="D21" s="94"/>
      <c r="E21" s="94"/>
    </row>
    <row r="22" spans="1:5" x14ac:dyDescent="0.25">
      <c r="A22" s="94"/>
      <c r="B22" s="155">
        <v>0</v>
      </c>
      <c r="C22" s="99"/>
      <c r="D22" s="94" t="s">
        <v>23</v>
      </c>
      <c r="E22" s="94" t="s">
        <v>23</v>
      </c>
    </row>
    <row r="23" spans="1:5" x14ac:dyDescent="0.25">
      <c r="A23" s="94"/>
      <c r="B23" s="155"/>
      <c r="C23" s="99"/>
      <c r="D23" s="94"/>
      <c r="E23" s="94"/>
    </row>
    <row r="24" spans="1:5" x14ac:dyDescent="0.25">
      <c r="A24" s="94"/>
      <c r="B24" s="155"/>
      <c r="C24" s="99"/>
      <c r="D24" s="94"/>
      <c r="E24" s="94"/>
    </row>
    <row r="25" spans="1:5" x14ac:dyDescent="0.25">
      <c r="A25" s="94"/>
      <c r="B25" s="155"/>
      <c r="C25" s="99"/>
      <c r="D25" s="94"/>
      <c r="E25" s="94"/>
    </row>
    <row r="26" spans="1:5" x14ac:dyDescent="0.25">
      <c r="A26" s="94"/>
      <c r="B26" s="155"/>
      <c r="C26" s="99"/>
      <c r="D26" s="94"/>
      <c r="E26" s="94"/>
    </row>
    <row r="27" spans="1:5" x14ac:dyDescent="0.25">
      <c r="A27" s="94"/>
      <c r="B27" s="155"/>
      <c r="C27" s="99"/>
      <c r="D27" s="94"/>
      <c r="E27" s="94"/>
    </row>
    <row r="28" spans="1:5" x14ac:dyDescent="0.25">
      <c r="A28" s="94"/>
      <c r="B28" s="155"/>
      <c r="C28" s="99"/>
      <c r="D28" s="94"/>
      <c r="E28" s="94"/>
    </row>
    <row r="29" spans="1:5" x14ac:dyDescent="0.25">
      <c r="A29" s="94"/>
      <c r="B29" s="155"/>
      <c r="C29" s="99"/>
      <c r="D29" s="94"/>
      <c r="E29" s="94"/>
    </row>
    <row r="30" spans="1:5" x14ac:dyDescent="0.25">
      <c r="A30" s="94"/>
      <c r="B30" s="155"/>
      <c r="C30" s="99"/>
      <c r="D30" s="94"/>
      <c r="E30" s="94"/>
    </row>
    <row r="31" spans="1:5" x14ac:dyDescent="0.25">
      <c r="A31" s="94"/>
      <c r="B31" s="155"/>
      <c r="C31" s="99"/>
      <c r="D31" s="94"/>
      <c r="E31" s="94"/>
    </row>
    <row r="32" spans="1:5" x14ac:dyDescent="0.25">
      <c r="A32" s="94"/>
      <c r="B32" s="155"/>
      <c r="C32" s="99"/>
      <c r="D32" s="94"/>
      <c r="E32" s="94"/>
    </row>
    <row r="33" spans="1:5" x14ac:dyDescent="0.25">
      <c r="A33" s="94"/>
      <c r="B33" s="155"/>
      <c r="C33" s="99"/>
      <c r="D33" s="94"/>
      <c r="E33" s="94"/>
    </row>
    <row r="34" spans="1:5" x14ac:dyDescent="0.25">
      <c r="A34" s="94"/>
      <c r="B34" s="155"/>
      <c r="C34" s="99"/>
      <c r="D34" s="94"/>
      <c r="E34" s="94"/>
    </row>
    <row r="35" spans="1:5" x14ac:dyDescent="0.25">
      <c r="A35" s="94"/>
      <c r="B35" s="155"/>
      <c r="C35" s="99"/>
      <c r="D35" s="94"/>
      <c r="E35" s="94"/>
    </row>
    <row r="36" spans="1:5" x14ac:dyDescent="0.25">
      <c r="A36" s="94"/>
      <c r="B36" s="155"/>
      <c r="C36" s="99"/>
      <c r="D36" s="94"/>
      <c r="E36" s="94"/>
    </row>
    <row r="37" spans="1:5" x14ac:dyDescent="0.25">
      <c r="A37" s="94"/>
      <c r="B37" s="155"/>
      <c r="C37" s="99"/>
      <c r="D37" s="94"/>
      <c r="E37" s="94"/>
    </row>
    <row r="38" spans="1:5" x14ac:dyDescent="0.25">
      <c r="A38" s="94"/>
      <c r="B38" s="155"/>
      <c r="C38" s="99"/>
      <c r="D38" s="94"/>
      <c r="E38" s="94"/>
    </row>
    <row r="39" spans="1:5" x14ac:dyDescent="0.25">
      <c r="A39" s="94"/>
      <c r="B39" s="155"/>
      <c r="C39" s="99"/>
      <c r="D39" s="94"/>
      <c r="E39" s="94"/>
    </row>
    <row r="40" spans="1:5" x14ac:dyDescent="0.25">
      <c r="A40" s="94"/>
      <c r="B40" s="155"/>
      <c r="C40" s="99"/>
      <c r="D40" s="94"/>
      <c r="E40" s="94"/>
    </row>
    <row r="41" spans="1:5" x14ac:dyDescent="0.25">
      <c r="A41" s="94"/>
      <c r="B41" s="155"/>
      <c r="C41" s="99"/>
      <c r="D41" s="94"/>
      <c r="E41" s="94"/>
    </row>
    <row r="42" spans="1:5" x14ac:dyDescent="0.25">
      <c r="A42" s="98" t="s">
        <v>23</v>
      </c>
      <c r="B42" s="157" t="s">
        <v>23</v>
      </c>
      <c r="C42" s="100"/>
      <c r="D42" s="94"/>
      <c r="E42" s="94"/>
    </row>
    <row r="43" spans="1:5" x14ac:dyDescent="0.25">
      <c r="A43" s="94"/>
      <c r="B43" s="155"/>
      <c r="C43" s="99"/>
      <c r="D43" s="94"/>
      <c r="E43" s="94"/>
    </row>
    <row r="44" spans="1:5" x14ac:dyDescent="0.25">
      <c r="A44" s="94"/>
      <c r="B44" s="155"/>
      <c r="C44" s="99"/>
      <c r="D44" s="94"/>
      <c r="E44" s="94"/>
    </row>
    <row r="45" spans="1:5" x14ac:dyDescent="0.25">
      <c r="A45" s="94"/>
      <c r="B45" s="155"/>
      <c r="C45" s="99"/>
      <c r="D45" s="94"/>
      <c r="E45" s="94"/>
    </row>
    <row r="46" spans="1:5" x14ac:dyDescent="0.25">
      <c r="A46" s="94"/>
      <c r="B46" s="155"/>
      <c r="C46" s="99"/>
      <c r="D46" s="94"/>
      <c r="E46" s="94"/>
    </row>
    <row r="47" spans="1:5" x14ac:dyDescent="0.25">
      <c r="A47" s="94"/>
      <c r="B47" s="155"/>
      <c r="C47" s="99"/>
      <c r="D47" s="94"/>
      <c r="E47" s="94"/>
    </row>
    <row r="48" spans="1:5" x14ac:dyDescent="0.25">
      <c r="A48" s="94"/>
      <c r="B48" s="155"/>
      <c r="C48" s="99"/>
      <c r="D48" s="94"/>
      <c r="E48" s="94"/>
    </row>
    <row r="49" spans="1:7" x14ac:dyDescent="0.25">
      <c r="A49" s="94"/>
      <c r="B49" s="155"/>
      <c r="C49" s="99"/>
      <c r="D49" s="94"/>
      <c r="E49" s="94"/>
    </row>
    <row r="50" spans="1:7" x14ac:dyDescent="0.25">
      <c r="A50" s="98" t="s">
        <v>17</v>
      </c>
      <c r="B50" s="157">
        <f>SUM(B2:B49)</f>
        <v>4686.2800000000007</v>
      </c>
      <c r="C50" s="100"/>
      <c r="D50" s="94"/>
      <c r="E50" s="94"/>
    </row>
    <row r="53" spans="1:7" x14ac:dyDescent="0.25">
      <c r="A53" s="94" t="s">
        <v>0</v>
      </c>
      <c r="B53" s="155" t="s">
        <v>28</v>
      </c>
      <c r="C53" s="99" t="s">
        <v>536</v>
      </c>
      <c r="D53" s="94" t="s">
        <v>537</v>
      </c>
      <c r="E53" s="94" t="s">
        <v>175</v>
      </c>
    </row>
    <row r="54" spans="1:7" x14ac:dyDescent="0.25">
      <c r="A54" s="95">
        <v>45294</v>
      </c>
      <c r="B54" s="155"/>
      <c r="C54" s="99"/>
      <c r="D54" s="94"/>
      <c r="E54" s="94"/>
    </row>
    <row r="55" spans="1:7" x14ac:dyDescent="0.25">
      <c r="A55" s="98" t="s">
        <v>240</v>
      </c>
      <c r="B55" s="156">
        <v>1000</v>
      </c>
      <c r="C55" t="s">
        <v>538</v>
      </c>
      <c r="D55" t="s">
        <v>539</v>
      </c>
      <c r="E55" s="98" t="s">
        <v>540</v>
      </c>
    </row>
    <row r="56" spans="1:7" x14ac:dyDescent="0.25">
      <c r="A56" s="98" t="s">
        <v>240</v>
      </c>
      <c r="B56" s="156">
        <v>200</v>
      </c>
      <c r="C56" t="s">
        <v>541</v>
      </c>
      <c r="D56" t="s">
        <v>542</v>
      </c>
      <c r="E56" s="98" t="s">
        <v>543</v>
      </c>
    </row>
    <row r="57" spans="1:7" x14ac:dyDescent="0.25">
      <c r="A57" s="98" t="s">
        <v>240</v>
      </c>
      <c r="B57" s="156">
        <v>530</v>
      </c>
      <c r="C57" t="s">
        <v>544</v>
      </c>
      <c r="D57" t="s">
        <v>542</v>
      </c>
      <c r="E57" s="98" t="s">
        <v>543</v>
      </c>
    </row>
    <row r="58" spans="1:7" x14ac:dyDescent="0.25">
      <c r="A58" s="98" t="s">
        <v>240</v>
      </c>
      <c r="B58" s="156">
        <v>830</v>
      </c>
      <c r="C58" t="s">
        <v>545</v>
      </c>
      <c r="D58" t="s">
        <v>546</v>
      </c>
      <c r="E58" s="94"/>
    </row>
    <row r="59" spans="1:7" x14ac:dyDescent="0.25">
      <c r="A59" s="98" t="s">
        <v>240</v>
      </c>
      <c r="B59" s="156">
        <v>305</v>
      </c>
      <c r="C59" t="s">
        <v>547</v>
      </c>
      <c r="D59" t="s">
        <v>548</v>
      </c>
      <c r="E59" s="139" t="s">
        <v>549</v>
      </c>
      <c r="G59" s="93" t="s">
        <v>23</v>
      </c>
    </row>
    <row r="60" spans="1:7" x14ac:dyDescent="0.25">
      <c r="A60" s="98" t="s">
        <v>240</v>
      </c>
      <c r="B60" s="156">
        <v>154</v>
      </c>
      <c r="C60" t="s">
        <v>550</v>
      </c>
      <c r="D60" t="s">
        <v>551</v>
      </c>
      <c r="E60" s="98" t="s">
        <v>552</v>
      </c>
      <c r="G60" s="93" t="s">
        <v>23</v>
      </c>
    </row>
    <row r="61" spans="1:7" x14ac:dyDescent="0.25">
      <c r="A61" s="98" t="s">
        <v>240</v>
      </c>
      <c r="B61" s="156">
        <v>489</v>
      </c>
      <c r="C61" t="s">
        <v>553</v>
      </c>
      <c r="D61" t="s">
        <v>551</v>
      </c>
      <c r="E61" s="98" t="s">
        <v>552</v>
      </c>
      <c r="G61" s="93" t="s">
        <v>23</v>
      </c>
    </row>
    <row r="62" spans="1:7" x14ac:dyDescent="0.25">
      <c r="A62" s="98" t="s">
        <v>240</v>
      </c>
      <c r="B62" s="156">
        <v>209.5</v>
      </c>
      <c r="C62" t="s">
        <v>554</v>
      </c>
      <c r="D62" t="s">
        <v>555</v>
      </c>
      <c r="E62" s="98" t="s">
        <v>556</v>
      </c>
      <c r="G62" s="93" t="s">
        <v>23</v>
      </c>
    </row>
    <row r="63" spans="1:7" x14ac:dyDescent="0.25">
      <c r="A63" s="98" t="s">
        <v>240</v>
      </c>
      <c r="B63" s="156">
        <v>1000.5</v>
      </c>
      <c r="C63" t="s">
        <v>557</v>
      </c>
      <c r="D63" t="s">
        <v>555</v>
      </c>
      <c r="E63" s="98" t="s">
        <v>556</v>
      </c>
    </row>
    <row r="64" spans="1:7" x14ac:dyDescent="0.25">
      <c r="A64" s="98" t="s">
        <v>240</v>
      </c>
      <c r="B64" s="156">
        <v>5687.5</v>
      </c>
      <c r="C64" t="s">
        <v>558</v>
      </c>
      <c r="D64" t="s">
        <v>559</v>
      </c>
      <c r="E64" s="94" t="s">
        <v>560</v>
      </c>
    </row>
    <row r="65" spans="1:5" x14ac:dyDescent="0.25">
      <c r="A65" s="98" t="s">
        <v>240</v>
      </c>
      <c r="B65" s="156">
        <v>1450</v>
      </c>
      <c r="C65" t="s">
        <v>561</v>
      </c>
      <c r="D65" t="s">
        <v>559</v>
      </c>
      <c r="E65" s="94" t="s">
        <v>560</v>
      </c>
    </row>
    <row r="66" spans="1:5" x14ac:dyDescent="0.25">
      <c r="A66" s="98" t="s">
        <v>240</v>
      </c>
      <c r="B66" s="156">
        <v>1396.5</v>
      </c>
      <c r="C66" t="s">
        <v>562</v>
      </c>
      <c r="D66" t="s">
        <v>559</v>
      </c>
      <c r="E66" s="94" t="s">
        <v>560</v>
      </c>
    </row>
    <row r="67" spans="1:5" x14ac:dyDescent="0.25">
      <c r="A67" s="98" t="s">
        <v>240</v>
      </c>
      <c r="B67" s="156">
        <v>452.5</v>
      </c>
      <c r="C67" t="s">
        <v>563</v>
      </c>
      <c r="D67" t="s">
        <v>559</v>
      </c>
      <c r="E67" s="94" t="s">
        <v>560</v>
      </c>
    </row>
    <row r="68" spans="1:5" x14ac:dyDescent="0.25">
      <c r="A68" s="98" t="s">
        <v>240</v>
      </c>
      <c r="B68" s="156">
        <v>1098</v>
      </c>
      <c r="C68" t="s">
        <v>564</v>
      </c>
      <c r="D68" t="s">
        <v>559</v>
      </c>
      <c r="E68" s="94" t="s">
        <v>560</v>
      </c>
    </row>
    <row r="69" spans="1:5" x14ac:dyDescent="0.25">
      <c r="A69" s="98" t="s">
        <v>240</v>
      </c>
      <c r="B69" s="156">
        <v>2557</v>
      </c>
      <c r="C69" t="s">
        <v>565</v>
      </c>
      <c r="D69" t="s">
        <v>559</v>
      </c>
      <c r="E69" s="94" t="s">
        <v>560</v>
      </c>
    </row>
    <row r="70" spans="1:5" x14ac:dyDescent="0.25">
      <c r="A70" s="98" t="s">
        <v>240</v>
      </c>
      <c r="B70" s="156">
        <v>2572</v>
      </c>
      <c r="C70" t="s">
        <v>566</v>
      </c>
      <c r="D70" t="s">
        <v>559</v>
      </c>
      <c r="E70" s="94" t="s">
        <v>560</v>
      </c>
    </row>
    <row r="71" spans="1:5" x14ac:dyDescent="0.25">
      <c r="A71" s="98" t="s">
        <v>240</v>
      </c>
      <c r="B71" s="156">
        <v>1509</v>
      </c>
      <c r="C71" t="s">
        <v>567</v>
      </c>
      <c r="D71" t="s">
        <v>559</v>
      </c>
      <c r="E71" s="94" t="s">
        <v>560</v>
      </c>
    </row>
    <row r="72" spans="1:5" x14ac:dyDescent="0.25">
      <c r="A72" s="98" t="s">
        <v>240</v>
      </c>
      <c r="B72" s="156">
        <v>1936</v>
      </c>
      <c r="C72" t="s">
        <v>568</v>
      </c>
      <c r="D72" t="s">
        <v>559</v>
      </c>
      <c r="E72" s="94" t="s">
        <v>560</v>
      </c>
    </row>
    <row r="73" spans="1:5" x14ac:dyDescent="0.25">
      <c r="A73" s="98" t="s">
        <v>240</v>
      </c>
      <c r="B73" s="156">
        <v>1371.5</v>
      </c>
      <c r="C73" t="s">
        <v>569</v>
      </c>
      <c r="D73" t="s">
        <v>559</v>
      </c>
      <c r="E73" s="94" t="s">
        <v>560</v>
      </c>
    </row>
    <row r="74" spans="1:5" x14ac:dyDescent="0.25">
      <c r="A74" s="98" t="s">
        <v>240</v>
      </c>
      <c r="B74" s="156">
        <v>809</v>
      </c>
      <c r="C74" t="s">
        <v>570</v>
      </c>
      <c r="D74" t="s">
        <v>559</v>
      </c>
      <c r="E74" s="94" t="s">
        <v>560</v>
      </c>
    </row>
    <row r="75" spans="1:5" x14ac:dyDescent="0.25">
      <c r="A75" s="98" t="s">
        <v>240</v>
      </c>
      <c r="B75" s="156">
        <v>1098</v>
      </c>
      <c r="C75" t="s">
        <v>571</v>
      </c>
      <c r="D75" t="s">
        <v>559</v>
      </c>
      <c r="E75" s="94" t="s">
        <v>560</v>
      </c>
    </row>
    <row r="76" spans="1:5" x14ac:dyDescent="0.25">
      <c r="A76" s="98" t="s">
        <v>240</v>
      </c>
      <c r="B76" s="156">
        <v>307.5</v>
      </c>
      <c r="C76" t="s">
        <v>572</v>
      </c>
      <c r="D76" t="s">
        <v>573</v>
      </c>
      <c r="E76" s="94"/>
    </row>
    <row r="77" spans="1:5" x14ac:dyDescent="0.25">
      <c r="A77" s="98" t="s">
        <v>240</v>
      </c>
      <c r="B77" s="156">
        <v>339</v>
      </c>
      <c r="C77" t="s">
        <v>574</v>
      </c>
      <c r="D77" t="s">
        <v>575</v>
      </c>
      <c r="E77" s="94"/>
    </row>
    <row r="78" spans="1:5" x14ac:dyDescent="0.25">
      <c r="A78" s="98" t="s">
        <v>240</v>
      </c>
      <c r="B78" s="156">
        <v>448.5</v>
      </c>
      <c r="C78" t="s">
        <v>576</v>
      </c>
      <c r="D78" t="s">
        <v>577</v>
      </c>
      <c r="E78" s="94"/>
    </row>
    <row r="79" spans="1:5" x14ac:dyDescent="0.25">
      <c r="A79" s="94"/>
      <c r="B79" s="155"/>
      <c r="C79" s="99"/>
      <c r="D79" s="94"/>
      <c r="E79" s="94"/>
    </row>
    <row r="80" spans="1:5" x14ac:dyDescent="0.25">
      <c r="A80" s="94"/>
      <c r="B80" s="155"/>
      <c r="C80" s="99"/>
      <c r="D80" s="94"/>
      <c r="E80" s="94"/>
    </row>
    <row r="81" spans="1:5" x14ac:dyDescent="0.25">
      <c r="A81" s="94"/>
      <c r="B81" s="155"/>
      <c r="C81" s="99"/>
      <c r="D81" s="94"/>
      <c r="E81" s="94"/>
    </row>
    <row r="82" spans="1:5" x14ac:dyDescent="0.25">
      <c r="A82" s="94"/>
      <c r="B82" s="155"/>
      <c r="C82" s="99"/>
      <c r="D82" s="94"/>
      <c r="E82" s="94"/>
    </row>
    <row r="83" spans="1:5" x14ac:dyDescent="0.25">
      <c r="A83" s="94"/>
      <c r="B83" s="155"/>
      <c r="C83" s="99"/>
      <c r="D83" s="94"/>
      <c r="E83" s="94"/>
    </row>
    <row r="84" spans="1:5" x14ac:dyDescent="0.25">
      <c r="A84" s="94"/>
      <c r="B84" s="155"/>
      <c r="C84" s="99"/>
      <c r="D84" s="94"/>
      <c r="E84" s="94"/>
    </row>
    <row r="85" spans="1:5" x14ac:dyDescent="0.25">
      <c r="A85" s="94"/>
      <c r="B85" s="155"/>
      <c r="C85" s="99"/>
      <c r="D85" s="94"/>
      <c r="E85" s="94"/>
    </row>
    <row r="86" spans="1:5" x14ac:dyDescent="0.25">
      <c r="A86" s="94"/>
      <c r="B86" s="155"/>
      <c r="C86" s="99"/>
      <c r="D86" s="94"/>
      <c r="E86" s="94"/>
    </row>
    <row r="87" spans="1:5" x14ac:dyDescent="0.25">
      <c r="A87" s="94"/>
      <c r="B87" s="155"/>
      <c r="C87" s="99"/>
      <c r="D87" s="94"/>
      <c r="E87" s="94"/>
    </row>
    <row r="88" spans="1:5" x14ac:dyDescent="0.25">
      <c r="A88" s="94"/>
      <c r="B88" s="155"/>
      <c r="C88" s="99"/>
      <c r="D88" s="94"/>
      <c r="E88" s="94"/>
    </row>
    <row r="89" spans="1:5" x14ac:dyDescent="0.25">
      <c r="A89" s="94"/>
      <c r="B89" s="155"/>
      <c r="C89" s="99"/>
      <c r="D89" s="94"/>
      <c r="E89" s="94"/>
    </row>
    <row r="90" spans="1:5" x14ac:dyDescent="0.25">
      <c r="A90" s="94"/>
      <c r="B90" s="155"/>
      <c r="C90" s="99"/>
      <c r="D90" s="94"/>
      <c r="E90" s="94"/>
    </row>
    <row r="91" spans="1:5" x14ac:dyDescent="0.25">
      <c r="A91" s="94"/>
      <c r="B91" s="155"/>
      <c r="C91" s="99"/>
      <c r="D91" s="94"/>
      <c r="E91" s="94"/>
    </row>
    <row r="92" spans="1:5" x14ac:dyDescent="0.25">
      <c r="A92" s="94"/>
      <c r="B92" s="155"/>
      <c r="C92" s="99"/>
      <c r="D92" s="94"/>
      <c r="E92" s="94"/>
    </row>
    <row r="93" spans="1:5" x14ac:dyDescent="0.25">
      <c r="A93" s="94"/>
      <c r="B93" s="155"/>
      <c r="C93" s="99"/>
      <c r="D93" s="94"/>
      <c r="E93" s="94"/>
    </row>
    <row r="94" spans="1:5" x14ac:dyDescent="0.25">
      <c r="A94" s="98" t="s">
        <v>23</v>
      </c>
      <c r="B94" s="157" t="s">
        <v>23</v>
      </c>
      <c r="C94" s="100"/>
      <c r="D94" s="94"/>
      <c r="E94" s="94"/>
    </row>
    <row r="95" spans="1:5" x14ac:dyDescent="0.25">
      <c r="A95" s="94"/>
      <c r="B95" s="155"/>
      <c r="C95" s="99"/>
      <c r="D95" s="94"/>
      <c r="E95" s="94"/>
    </row>
    <row r="96" spans="1:5" x14ac:dyDescent="0.25">
      <c r="A96" s="94"/>
      <c r="B96" s="155"/>
      <c r="C96" s="99"/>
      <c r="D96" s="94"/>
      <c r="E96" s="94"/>
    </row>
    <row r="97" spans="1:7" x14ac:dyDescent="0.25">
      <c r="A97" s="94"/>
      <c r="B97" s="155"/>
      <c r="C97" s="99"/>
      <c r="D97" s="94"/>
      <c r="E97" s="94"/>
    </row>
    <row r="98" spans="1:7" x14ac:dyDescent="0.25">
      <c r="A98" s="94"/>
      <c r="B98" s="155"/>
      <c r="C98" s="99"/>
      <c r="D98" s="94"/>
      <c r="E98" s="94"/>
    </row>
    <row r="99" spans="1:7" x14ac:dyDescent="0.25">
      <c r="A99" s="94"/>
      <c r="B99" s="155"/>
      <c r="C99" s="99"/>
      <c r="D99" s="94"/>
      <c r="E99" s="94"/>
    </row>
    <row r="100" spans="1:7" x14ac:dyDescent="0.25">
      <c r="A100" s="94"/>
      <c r="B100" s="155"/>
      <c r="C100" s="99"/>
      <c r="D100" s="94"/>
      <c r="E100" s="94"/>
    </row>
    <row r="101" spans="1:7" x14ac:dyDescent="0.25">
      <c r="A101" s="94"/>
      <c r="B101" s="155"/>
      <c r="C101" s="99"/>
      <c r="D101" s="94"/>
      <c r="E101" s="94"/>
    </row>
    <row r="102" spans="1:7" x14ac:dyDescent="0.25">
      <c r="A102" s="98" t="s">
        <v>17</v>
      </c>
      <c r="B102" s="157">
        <f>SUM(B54:B101)</f>
        <v>27750</v>
      </c>
      <c r="C102" s="100"/>
      <c r="D102" s="94"/>
      <c r="E102" s="94"/>
    </row>
    <row r="105" spans="1:7" x14ac:dyDescent="0.25">
      <c r="A105" s="94" t="s">
        <v>0</v>
      </c>
      <c r="B105" s="155" t="s">
        <v>28</v>
      </c>
      <c r="C105" s="99" t="s">
        <v>536</v>
      </c>
      <c r="D105" s="94" t="s">
        <v>537</v>
      </c>
      <c r="E105" s="94" t="s">
        <v>175</v>
      </c>
    </row>
    <row r="106" spans="1:7" x14ac:dyDescent="0.25">
      <c r="A106" s="95">
        <v>45295</v>
      </c>
      <c r="B106" s="155"/>
      <c r="C106" s="99"/>
      <c r="D106" s="94"/>
      <c r="E106" s="94"/>
    </row>
    <row r="107" spans="1:7" x14ac:dyDescent="0.25">
      <c r="A107" s="94" t="s">
        <v>493</v>
      </c>
      <c r="B107" s="156">
        <v>300</v>
      </c>
      <c r="C107" t="s">
        <v>578</v>
      </c>
      <c r="D107" t="s">
        <v>579</v>
      </c>
      <c r="E107" s="94" t="s">
        <v>23</v>
      </c>
    </row>
    <row r="108" spans="1:7" x14ac:dyDescent="0.25">
      <c r="A108" s="94" t="s">
        <v>493</v>
      </c>
      <c r="B108" s="156">
        <v>135</v>
      </c>
      <c r="C108" t="s">
        <v>580</v>
      </c>
      <c r="D108" t="s">
        <v>581</v>
      </c>
      <c r="E108" s="94" t="s">
        <v>23</v>
      </c>
    </row>
    <row r="109" spans="1:7" x14ac:dyDescent="0.25">
      <c r="A109" s="94" t="s">
        <v>493</v>
      </c>
      <c r="B109" s="156">
        <v>873.99</v>
      </c>
      <c r="C109" t="s">
        <v>582</v>
      </c>
      <c r="D109" t="s">
        <v>583</v>
      </c>
      <c r="E109" s="94"/>
      <c r="G109" t="s">
        <v>23</v>
      </c>
    </row>
    <row r="110" spans="1:7" x14ac:dyDescent="0.25">
      <c r="A110" s="94" t="s">
        <v>493</v>
      </c>
      <c r="B110" s="156">
        <v>902</v>
      </c>
      <c r="C110" t="s">
        <v>584</v>
      </c>
      <c r="D110" t="s">
        <v>585</v>
      </c>
      <c r="E110" s="94" t="s">
        <v>586</v>
      </c>
      <c r="G110" t="s">
        <v>23</v>
      </c>
    </row>
    <row r="111" spans="1:7" x14ac:dyDescent="0.25">
      <c r="A111" s="94" t="s">
        <v>493</v>
      </c>
      <c r="B111" s="156">
        <v>128.01</v>
      </c>
      <c r="C111" t="s">
        <v>587</v>
      </c>
      <c r="D111" t="s">
        <v>588</v>
      </c>
      <c r="E111" s="94" t="s">
        <v>586</v>
      </c>
      <c r="G111" t="s">
        <v>23</v>
      </c>
    </row>
    <row r="112" spans="1:7" x14ac:dyDescent="0.25">
      <c r="A112" s="94" t="s">
        <v>493</v>
      </c>
      <c r="B112" s="156">
        <v>279.02</v>
      </c>
      <c r="C112" t="s">
        <v>589</v>
      </c>
      <c r="D112" t="s">
        <v>588</v>
      </c>
      <c r="E112" s="94" t="s">
        <v>586</v>
      </c>
      <c r="G112" t="s">
        <v>23</v>
      </c>
    </row>
    <row r="113" spans="1:7" x14ac:dyDescent="0.25">
      <c r="A113" s="94" t="s">
        <v>493</v>
      </c>
      <c r="B113" s="156">
        <v>158.93</v>
      </c>
      <c r="C113" t="s">
        <v>590</v>
      </c>
      <c r="D113" t="s">
        <v>585</v>
      </c>
      <c r="E113" s="94" t="s">
        <v>586</v>
      </c>
      <c r="G113" t="s">
        <v>23</v>
      </c>
    </row>
    <row r="114" spans="1:7" x14ac:dyDescent="0.25">
      <c r="A114" s="94" t="s">
        <v>493</v>
      </c>
      <c r="B114" s="156">
        <v>76.150000000000006</v>
      </c>
      <c r="C114" t="s">
        <v>591</v>
      </c>
      <c r="D114" t="s">
        <v>585</v>
      </c>
      <c r="E114" s="94" t="s">
        <v>586</v>
      </c>
      <c r="G114" t="s">
        <v>23</v>
      </c>
    </row>
    <row r="115" spans="1:7" x14ac:dyDescent="0.25">
      <c r="A115" s="94" t="s">
        <v>493</v>
      </c>
      <c r="B115" s="156">
        <v>226.5</v>
      </c>
      <c r="C115" t="s">
        <v>592</v>
      </c>
      <c r="D115" t="s">
        <v>593</v>
      </c>
      <c r="E115" s="94" t="s">
        <v>23</v>
      </c>
    </row>
    <row r="116" spans="1:7" x14ac:dyDescent="0.25">
      <c r="A116" s="94" t="s">
        <v>493</v>
      </c>
      <c r="B116" s="156">
        <v>281.5</v>
      </c>
      <c r="C116" t="s">
        <v>594</v>
      </c>
      <c r="D116" t="s">
        <v>595</v>
      </c>
      <c r="E116" s="94" t="s">
        <v>23</v>
      </c>
    </row>
    <row r="117" spans="1:7" x14ac:dyDescent="0.25">
      <c r="A117" s="94" t="s">
        <v>493</v>
      </c>
      <c r="B117" s="156">
        <v>141</v>
      </c>
      <c r="C117" t="s">
        <v>596</v>
      </c>
      <c r="D117" t="s">
        <v>597</v>
      </c>
      <c r="E117" s="94"/>
    </row>
    <row r="118" spans="1:7" x14ac:dyDescent="0.25">
      <c r="A118" s="94" t="s">
        <v>493</v>
      </c>
      <c r="B118" s="156">
        <v>98</v>
      </c>
      <c r="C118" t="s">
        <v>598</v>
      </c>
      <c r="D118" t="s">
        <v>599</v>
      </c>
      <c r="E118" s="94"/>
    </row>
    <row r="119" spans="1:7" x14ac:dyDescent="0.25">
      <c r="A119" s="94" t="s">
        <v>493</v>
      </c>
      <c r="B119" s="156">
        <v>472.5</v>
      </c>
      <c r="C119" t="s">
        <v>600</v>
      </c>
      <c r="D119" t="s">
        <v>599</v>
      </c>
      <c r="E119" s="94" t="s">
        <v>23</v>
      </c>
    </row>
    <row r="120" spans="1:7" x14ac:dyDescent="0.25">
      <c r="A120" s="94" t="s">
        <v>493</v>
      </c>
      <c r="B120" s="156">
        <v>567.5</v>
      </c>
      <c r="C120" t="s">
        <v>601</v>
      </c>
      <c r="D120" t="s">
        <v>599</v>
      </c>
      <c r="E120" s="94"/>
    </row>
    <row r="121" spans="1:7" x14ac:dyDescent="0.25">
      <c r="A121" s="94" t="s">
        <v>23</v>
      </c>
      <c r="B121" s="155">
        <v>0</v>
      </c>
      <c r="C121" s="99"/>
      <c r="D121" s="94" t="s">
        <v>23</v>
      </c>
      <c r="E121" s="94"/>
    </row>
    <row r="122" spans="1:7" x14ac:dyDescent="0.25">
      <c r="A122" s="94"/>
      <c r="B122" s="155">
        <v>0</v>
      </c>
      <c r="C122" s="99"/>
      <c r="D122" s="94"/>
      <c r="E122" s="94"/>
    </row>
    <row r="123" spans="1:7" x14ac:dyDescent="0.25">
      <c r="A123" s="94"/>
      <c r="B123" s="158">
        <v>0</v>
      </c>
      <c r="C123" s="99"/>
      <c r="D123" s="94"/>
      <c r="E123" s="94" t="s">
        <v>23</v>
      </c>
    </row>
    <row r="124" spans="1:7" x14ac:dyDescent="0.25">
      <c r="A124" s="94"/>
      <c r="B124" s="155">
        <v>0</v>
      </c>
      <c r="C124" s="99"/>
      <c r="D124" s="94"/>
      <c r="E124" s="94"/>
    </row>
    <row r="125" spans="1:7" x14ac:dyDescent="0.25">
      <c r="A125" s="94"/>
      <c r="B125" s="155">
        <v>0</v>
      </c>
      <c r="C125" s="99"/>
      <c r="D125" s="94"/>
      <c r="E125" s="94"/>
    </row>
    <row r="126" spans="1:7" x14ac:dyDescent="0.25">
      <c r="A126" s="94"/>
      <c r="B126" s="155">
        <v>0</v>
      </c>
      <c r="C126" s="99"/>
      <c r="D126" s="94" t="s">
        <v>23</v>
      </c>
      <c r="E126" s="94" t="s">
        <v>23</v>
      </c>
    </row>
    <row r="127" spans="1:7" x14ac:dyDescent="0.25">
      <c r="A127" s="94"/>
      <c r="B127" s="155"/>
      <c r="C127" s="99"/>
      <c r="D127" s="94" t="s">
        <v>23</v>
      </c>
      <c r="E127" s="94"/>
    </row>
    <row r="128" spans="1:7" x14ac:dyDescent="0.25">
      <c r="A128" s="94"/>
      <c r="B128" s="155"/>
      <c r="C128" s="99"/>
      <c r="D128" s="94"/>
      <c r="E128" s="94"/>
    </row>
    <row r="129" spans="1:5" x14ac:dyDescent="0.25">
      <c r="A129" s="94"/>
      <c r="B129" s="155"/>
      <c r="C129" s="99"/>
      <c r="D129" s="94"/>
      <c r="E129" s="94"/>
    </row>
    <row r="130" spans="1:5" x14ac:dyDescent="0.25">
      <c r="A130" s="94"/>
      <c r="B130" s="155"/>
      <c r="C130" s="99"/>
      <c r="D130" s="94"/>
      <c r="E130" s="94"/>
    </row>
    <row r="131" spans="1:5" x14ac:dyDescent="0.25">
      <c r="A131" s="94"/>
      <c r="B131" s="155"/>
      <c r="C131" s="99"/>
      <c r="D131" s="94"/>
      <c r="E131" s="94"/>
    </row>
    <row r="132" spans="1:5" x14ac:dyDescent="0.25">
      <c r="A132" s="94"/>
      <c r="B132" s="155"/>
      <c r="C132" s="99"/>
      <c r="D132" s="94"/>
      <c r="E132" s="94"/>
    </row>
    <row r="133" spans="1:5" x14ac:dyDescent="0.25">
      <c r="A133" s="94"/>
      <c r="B133" s="155"/>
      <c r="C133" s="99"/>
      <c r="D133" s="94"/>
      <c r="E133" s="94"/>
    </row>
    <row r="134" spans="1:5" x14ac:dyDescent="0.25">
      <c r="A134" s="94"/>
      <c r="B134" s="155"/>
      <c r="C134" s="99"/>
      <c r="D134" s="94"/>
      <c r="E134" s="94"/>
    </row>
    <row r="135" spans="1:5" x14ac:dyDescent="0.25">
      <c r="A135" s="94"/>
      <c r="B135" s="155"/>
      <c r="C135" s="99"/>
      <c r="D135" s="94"/>
      <c r="E135" s="94"/>
    </row>
    <row r="136" spans="1:5" x14ac:dyDescent="0.25">
      <c r="A136" s="94"/>
      <c r="B136" s="155"/>
      <c r="C136" s="99"/>
      <c r="D136" s="94"/>
      <c r="E136" s="94"/>
    </row>
    <row r="137" spans="1:5" x14ac:dyDescent="0.25">
      <c r="A137" s="94"/>
      <c r="B137" s="155"/>
      <c r="C137" s="99"/>
      <c r="D137" s="94"/>
      <c r="E137" s="94"/>
    </row>
    <row r="138" spans="1:5" x14ac:dyDescent="0.25">
      <c r="A138" s="94"/>
      <c r="B138" s="155"/>
      <c r="C138" s="99"/>
      <c r="D138" s="94"/>
      <c r="E138" s="94"/>
    </row>
    <row r="139" spans="1:5" x14ac:dyDescent="0.25">
      <c r="A139" s="94"/>
      <c r="B139" s="155"/>
      <c r="C139" s="99"/>
      <c r="D139" s="94"/>
      <c r="E139" s="94"/>
    </row>
    <row r="140" spans="1:5" x14ac:dyDescent="0.25">
      <c r="A140" s="94"/>
      <c r="B140" s="155"/>
      <c r="C140" s="99"/>
      <c r="D140" s="94"/>
      <c r="E140" s="94"/>
    </row>
    <row r="141" spans="1:5" x14ac:dyDescent="0.25">
      <c r="A141" s="94"/>
      <c r="B141" s="155"/>
      <c r="C141" s="99"/>
      <c r="D141" s="94"/>
      <c r="E141" s="94"/>
    </row>
    <row r="142" spans="1:5" x14ac:dyDescent="0.25">
      <c r="A142" s="94"/>
      <c r="B142" s="155"/>
      <c r="C142" s="99"/>
      <c r="D142" s="94"/>
      <c r="E142" s="94"/>
    </row>
    <row r="143" spans="1:5" x14ac:dyDescent="0.25">
      <c r="A143" s="94"/>
      <c r="B143" s="155"/>
      <c r="C143" s="99"/>
      <c r="D143" s="94"/>
      <c r="E143" s="94"/>
    </row>
    <row r="144" spans="1:5" x14ac:dyDescent="0.25">
      <c r="A144" s="94"/>
      <c r="B144" s="155"/>
      <c r="C144" s="99"/>
      <c r="D144" s="94"/>
      <c r="E144" s="94"/>
    </row>
    <row r="145" spans="1:5" x14ac:dyDescent="0.25">
      <c r="A145" s="94"/>
      <c r="B145" s="155"/>
      <c r="C145" s="99"/>
      <c r="D145" s="94"/>
      <c r="E145" s="94"/>
    </row>
    <row r="146" spans="1:5" x14ac:dyDescent="0.25">
      <c r="A146" s="98" t="s">
        <v>23</v>
      </c>
      <c r="B146" s="157" t="s">
        <v>23</v>
      </c>
      <c r="C146" s="100"/>
      <c r="D146" s="94"/>
      <c r="E146" s="94"/>
    </row>
    <row r="147" spans="1:5" x14ac:dyDescent="0.25">
      <c r="A147" s="94"/>
      <c r="B147" s="155"/>
      <c r="C147" s="99"/>
      <c r="D147" s="94"/>
      <c r="E147" s="94"/>
    </row>
    <row r="148" spans="1:5" x14ac:dyDescent="0.25">
      <c r="A148" s="94"/>
      <c r="B148" s="155"/>
      <c r="C148" s="99"/>
      <c r="D148" s="94"/>
      <c r="E148" s="94"/>
    </row>
    <row r="149" spans="1:5" x14ac:dyDescent="0.25">
      <c r="A149" s="94"/>
      <c r="B149" s="155"/>
      <c r="C149" s="99"/>
      <c r="D149" s="94"/>
      <c r="E149" s="94"/>
    </row>
    <row r="150" spans="1:5" x14ac:dyDescent="0.25">
      <c r="A150" s="94"/>
      <c r="B150" s="155"/>
      <c r="C150" s="99"/>
      <c r="D150" s="94"/>
      <c r="E150" s="94"/>
    </row>
    <row r="151" spans="1:5" x14ac:dyDescent="0.25">
      <c r="A151" s="94"/>
      <c r="B151" s="155"/>
      <c r="C151" s="99"/>
      <c r="D151" s="94"/>
      <c r="E151" s="94"/>
    </row>
    <row r="152" spans="1:5" x14ac:dyDescent="0.25">
      <c r="A152" s="94"/>
      <c r="B152" s="155"/>
      <c r="C152" s="99"/>
      <c r="D152" s="94"/>
      <c r="E152" s="94"/>
    </row>
    <row r="153" spans="1:5" x14ac:dyDescent="0.25">
      <c r="A153" s="94"/>
      <c r="B153" s="155"/>
      <c r="C153" s="99"/>
      <c r="D153" s="94"/>
      <c r="E153" s="94"/>
    </row>
    <row r="154" spans="1:5" x14ac:dyDescent="0.25">
      <c r="A154" s="98" t="s">
        <v>17</v>
      </c>
      <c r="B154" s="157">
        <f>SUM(B106:B153)</f>
        <v>4640.1000000000004</v>
      </c>
      <c r="C154" s="100"/>
      <c r="D154" s="94"/>
      <c r="E154" s="94"/>
    </row>
    <row r="157" spans="1:5" x14ac:dyDescent="0.25">
      <c r="A157" s="94" t="s">
        <v>0</v>
      </c>
      <c r="B157" s="155" t="s">
        <v>28</v>
      </c>
      <c r="C157" s="99" t="s">
        <v>536</v>
      </c>
      <c r="D157" s="94" t="s">
        <v>537</v>
      </c>
      <c r="E157" s="94" t="s">
        <v>175</v>
      </c>
    </row>
    <row r="158" spans="1:5" x14ac:dyDescent="0.25">
      <c r="A158" s="95">
        <v>45296</v>
      </c>
      <c r="B158" s="155"/>
      <c r="C158" s="99"/>
      <c r="D158" s="94"/>
      <c r="E158" s="94"/>
    </row>
    <row r="159" spans="1:5" x14ac:dyDescent="0.25">
      <c r="A159" s="94" t="s">
        <v>493</v>
      </c>
      <c r="B159" s="156">
        <v>296</v>
      </c>
      <c r="C159" t="s">
        <v>602</v>
      </c>
      <c r="D159" t="s">
        <v>603</v>
      </c>
      <c r="E159" s="94" t="s">
        <v>23</v>
      </c>
    </row>
    <row r="160" spans="1:5" x14ac:dyDescent="0.25">
      <c r="A160" s="94" t="s">
        <v>493</v>
      </c>
      <c r="B160" s="156">
        <v>901</v>
      </c>
      <c r="C160" t="s">
        <v>604</v>
      </c>
      <c r="D160" t="s">
        <v>605</v>
      </c>
      <c r="E160" s="94" t="s">
        <v>23</v>
      </c>
    </row>
    <row r="161" spans="1:5" x14ac:dyDescent="0.25">
      <c r="A161" s="94" t="s">
        <v>493</v>
      </c>
      <c r="B161" s="156">
        <v>80</v>
      </c>
      <c r="C161" t="s">
        <v>606</v>
      </c>
      <c r="D161" t="s">
        <v>607</v>
      </c>
      <c r="E161" s="94"/>
    </row>
    <row r="162" spans="1:5" x14ac:dyDescent="0.25">
      <c r="A162" s="94" t="s">
        <v>493</v>
      </c>
      <c r="B162" s="156">
        <v>237.5</v>
      </c>
      <c r="C162" t="s">
        <v>608</v>
      </c>
      <c r="D162" t="s">
        <v>609</v>
      </c>
      <c r="E162" s="94"/>
    </row>
    <row r="163" spans="1:5" x14ac:dyDescent="0.25">
      <c r="A163" s="94" t="s">
        <v>493</v>
      </c>
      <c r="B163" s="156">
        <v>301.5</v>
      </c>
      <c r="C163" t="s">
        <v>610</v>
      </c>
      <c r="D163" t="s">
        <v>611</v>
      </c>
      <c r="E163" s="94" t="s">
        <v>23</v>
      </c>
    </row>
    <row r="164" spans="1:5" x14ac:dyDescent="0.25">
      <c r="A164" s="140" t="s">
        <v>493</v>
      </c>
      <c r="B164" s="159">
        <v>787.5</v>
      </c>
      <c r="C164" s="143" t="s">
        <v>612</v>
      </c>
      <c r="D164" s="143" t="s">
        <v>613</v>
      </c>
      <c r="E164" s="140" t="s">
        <v>614</v>
      </c>
    </row>
    <row r="165" spans="1:5" x14ac:dyDescent="0.25">
      <c r="A165" s="94" t="s">
        <v>493</v>
      </c>
      <c r="B165" s="155">
        <v>144</v>
      </c>
      <c r="C165">
        <v>730229507</v>
      </c>
      <c r="D165" t="s">
        <v>615</v>
      </c>
      <c r="E165" s="94" t="s">
        <v>616</v>
      </c>
    </row>
    <row r="166" spans="1:5" x14ac:dyDescent="0.25">
      <c r="A166" s="94" t="s">
        <v>493</v>
      </c>
      <c r="B166" s="155">
        <v>835</v>
      </c>
      <c r="C166">
        <v>181779591</v>
      </c>
      <c r="D166" t="s">
        <v>615</v>
      </c>
      <c r="E166" s="94" t="s">
        <v>616</v>
      </c>
    </row>
    <row r="167" spans="1:5" x14ac:dyDescent="0.25">
      <c r="A167" s="94" t="s">
        <v>23</v>
      </c>
      <c r="B167" s="155">
        <v>0</v>
      </c>
      <c r="C167" t="s">
        <v>23</v>
      </c>
      <c r="D167" s="94" t="s">
        <v>23</v>
      </c>
      <c r="E167" s="94" t="s">
        <v>23</v>
      </c>
    </row>
    <row r="168" spans="1:5" x14ac:dyDescent="0.25">
      <c r="A168" s="94" t="s">
        <v>23</v>
      </c>
      <c r="B168" s="155">
        <v>0</v>
      </c>
      <c r="C168" s="94" t="s">
        <v>23</v>
      </c>
      <c r="D168" s="94" t="s">
        <v>23</v>
      </c>
      <c r="E168" s="94" t="s">
        <v>23</v>
      </c>
    </row>
    <row r="169" spans="1:5" x14ac:dyDescent="0.25">
      <c r="A169" s="94" t="s">
        <v>23</v>
      </c>
      <c r="B169" s="155">
        <v>0</v>
      </c>
      <c r="C169" s="94" t="s">
        <v>23</v>
      </c>
      <c r="D169" s="94" t="s">
        <v>23</v>
      </c>
      <c r="E169" s="94"/>
    </row>
    <row r="170" spans="1:5" x14ac:dyDescent="0.25">
      <c r="A170" s="94" t="s">
        <v>23</v>
      </c>
      <c r="B170" s="155">
        <v>0</v>
      </c>
      <c r="C170" s="94" t="s">
        <v>23</v>
      </c>
      <c r="D170" s="94" t="s">
        <v>23</v>
      </c>
      <c r="E170" s="94"/>
    </row>
    <row r="171" spans="1:5" x14ac:dyDescent="0.25">
      <c r="A171" s="94" t="s">
        <v>23</v>
      </c>
      <c r="B171" s="155">
        <v>0</v>
      </c>
      <c r="C171" s="94" t="s">
        <v>23</v>
      </c>
      <c r="D171" s="94" t="s">
        <v>23</v>
      </c>
      <c r="E171" s="94" t="s">
        <v>23</v>
      </c>
    </row>
    <row r="172" spans="1:5" x14ac:dyDescent="0.25">
      <c r="A172" s="94" t="s">
        <v>23</v>
      </c>
      <c r="B172" s="155">
        <v>0</v>
      </c>
      <c r="C172" s="94" t="s">
        <v>23</v>
      </c>
      <c r="D172" s="94" t="s">
        <v>23</v>
      </c>
      <c r="E172" s="94"/>
    </row>
    <row r="173" spans="1:5" x14ac:dyDescent="0.25">
      <c r="A173" s="94" t="s">
        <v>23</v>
      </c>
      <c r="B173" s="155">
        <v>0</v>
      </c>
      <c r="C173" s="99"/>
      <c r="D173" s="94" t="s">
        <v>23</v>
      </c>
      <c r="E173" s="94"/>
    </row>
    <row r="174" spans="1:5" x14ac:dyDescent="0.25">
      <c r="A174" s="94"/>
      <c r="B174" s="155">
        <v>0</v>
      </c>
      <c r="C174" s="99"/>
      <c r="D174" s="94"/>
      <c r="E174" s="94"/>
    </row>
    <row r="175" spans="1:5" x14ac:dyDescent="0.25">
      <c r="A175" s="94"/>
      <c r="B175" s="155">
        <v>0</v>
      </c>
      <c r="C175" s="99"/>
      <c r="D175" s="94"/>
      <c r="E175" s="94" t="s">
        <v>23</v>
      </c>
    </row>
    <row r="176" spans="1:5" x14ac:dyDescent="0.25">
      <c r="A176" s="94"/>
      <c r="B176" s="155">
        <v>0</v>
      </c>
      <c r="C176" s="99"/>
      <c r="D176" s="94"/>
      <c r="E176" s="94"/>
    </row>
    <row r="177" spans="1:5" x14ac:dyDescent="0.25">
      <c r="A177" s="94"/>
      <c r="B177" s="155">
        <v>0</v>
      </c>
      <c r="C177" s="99"/>
      <c r="D177" s="94"/>
      <c r="E177" s="94"/>
    </row>
    <row r="178" spans="1:5" x14ac:dyDescent="0.25">
      <c r="A178" s="94"/>
      <c r="B178" s="155">
        <v>0</v>
      </c>
      <c r="C178" s="99"/>
      <c r="D178" s="94" t="s">
        <v>23</v>
      </c>
      <c r="E178" s="94" t="s">
        <v>23</v>
      </c>
    </row>
    <row r="179" spans="1:5" x14ac:dyDescent="0.25">
      <c r="A179" s="94"/>
      <c r="B179" s="155"/>
      <c r="C179" s="99"/>
      <c r="D179" s="94" t="s">
        <v>23</v>
      </c>
      <c r="E179" s="94"/>
    </row>
    <row r="180" spans="1:5" x14ac:dyDescent="0.25">
      <c r="A180" s="94"/>
      <c r="B180" s="155"/>
      <c r="C180" s="99"/>
      <c r="D180" s="94"/>
      <c r="E180" s="94"/>
    </row>
    <row r="181" spans="1:5" x14ac:dyDescent="0.25">
      <c r="A181" s="94"/>
      <c r="B181" s="155"/>
      <c r="C181" s="99"/>
      <c r="D181" s="94"/>
      <c r="E181" s="94"/>
    </row>
    <row r="182" spans="1:5" x14ac:dyDescent="0.25">
      <c r="A182" s="94"/>
      <c r="B182" s="155"/>
      <c r="C182" s="99"/>
      <c r="D182" s="94"/>
      <c r="E182" s="94"/>
    </row>
    <row r="183" spans="1:5" x14ac:dyDescent="0.25">
      <c r="A183" s="94"/>
      <c r="B183" s="155"/>
      <c r="C183" s="99"/>
      <c r="D183" s="94"/>
      <c r="E183" s="94"/>
    </row>
    <row r="184" spans="1:5" x14ac:dyDescent="0.25">
      <c r="A184" s="94"/>
      <c r="B184" s="155"/>
      <c r="C184" s="99"/>
      <c r="D184" s="94"/>
      <c r="E184" s="94"/>
    </row>
    <row r="185" spans="1:5" x14ac:dyDescent="0.25">
      <c r="A185" s="94"/>
      <c r="B185" s="155"/>
      <c r="C185" s="99"/>
      <c r="D185" s="94"/>
      <c r="E185" s="94"/>
    </row>
    <row r="186" spans="1:5" x14ac:dyDescent="0.25">
      <c r="A186" s="94"/>
      <c r="B186" s="155"/>
      <c r="C186" s="99"/>
      <c r="D186" s="94"/>
      <c r="E186" s="94"/>
    </row>
    <row r="187" spans="1:5" x14ac:dyDescent="0.25">
      <c r="A187" s="94"/>
      <c r="B187" s="155"/>
      <c r="C187" s="99"/>
      <c r="D187" s="94"/>
      <c r="E187" s="94"/>
    </row>
    <row r="188" spans="1:5" x14ac:dyDescent="0.25">
      <c r="A188" s="94"/>
      <c r="B188" s="155"/>
      <c r="C188" s="99"/>
      <c r="D188" s="94"/>
      <c r="E188" s="94"/>
    </row>
    <row r="189" spans="1:5" x14ac:dyDescent="0.25">
      <c r="A189" s="94"/>
      <c r="B189" s="155"/>
      <c r="C189" s="99"/>
      <c r="D189" s="94"/>
      <c r="E189" s="94"/>
    </row>
    <row r="190" spans="1:5" x14ac:dyDescent="0.25">
      <c r="A190" s="94"/>
      <c r="B190" s="155"/>
      <c r="C190" s="99"/>
      <c r="D190" s="94"/>
      <c r="E190" s="94"/>
    </row>
    <row r="191" spans="1:5" x14ac:dyDescent="0.25">
      <c r="A191" s="94"/>
      <c r="B191" s="155"/>
      <c r="C191" s="99"/>
      <c r="D191" s="94"/>
      <c r="E191" s="94"/>
    </row>
    <row r="192" spans="1:5" x14ac:dyDescent="0.25">
      <c r="A192" s="94"/>
      <c r="B192" s="155"/>
      <c r="C192" s="99"/>
      <c r="D192" s="94"/>
      <c r="E192" s="94"/>
    </row>
    <row r="193" spans="1:5" x14ac:dyDescent="0.25">
      <c r="A193" s="94"/>
      <c r="B193" s="155"/>
      <c r="C193" s="99"/>
      <c r="D193" s="94"/>
      <c r="E193" s="94"/>
    </row>
    <row r="194" spans="1:5" x14ac:dyDescent="0.25">
      <c r="A194" s="94"/>
      <c r="B194" s="155"/>
      <c r="C194" s="99"/>
      <c r="D194" s="94"/>
      <c r="E194" s="94"/>
    </row>
    <row r="195" spans="1:5" x14ac:dyDescent="0.25">
      <c r="A195" s="94"/>
      <c r="B195" s="155"/>
      <c r="C195" s="99"/>
      <c r="D195" s="94"/>
      <c r="E195" s="94"/>
    </row>
    <row r="196" spans="1:5" x14ac:dyDescent="0.25">
      <c r="A196" s="94"/>
      <c r="B196" s="155"/>
      <c r="C196" s="99"/>
      <c r="D196" s="94"/>
      <c r="E196" s="94"/>
    </row>
    <row r="197" spans="1:5" x14ac:dyDescent="0.25">
      <c r="A197" s="94"/>
      <c r="B197" s="155"/>
      <c r="C197" s="99"/>
      <c r="D197" s="94"/>
      <c r="E197" s="94"/>
    </row>
    <row r="198" spans="1:5" x14ac:dyDescent="0.25">
      <c r="A198" s="98" t="s">
        <v>23</v>
      </c>
      <c r="B198" s="157" t="s">
        <v>23</v>
      </c>
      <c r="C198" s="100"/>
      <c r="D198" s="94"/>
      <c r="E198" s="94"/>
    </row>
    <row r="199" spans="1:5" x14ac:dyDescent="0.25">
      <c r="A199" s="94"/>
      <c r="B199" s="155"/>
      <c r="C199" s="99"/>
      <c r="D199" s="94"/>
      <c r="E199" s="94"/>
    </row>
    <row r="200" spans="1:5" x14ac:dyDescent="0.25">
      <c r="A200" s="94"/>
      <c r="B200" s="155"/>
      <c r="C200" s="99"/>
      <c r="D200" s="94"/>
      <c r="E200" s="94"/>
    </row>
    <row r="201" spans="1:5" x14ac:dyDescent="0.25">
      <c r="A201" s="94"/>
      <c r="B201" s="155"/>
      <c r="C201" s="99"/>
      <c r="D201" s="94"/>
      <c r="E201" s="94"/>
    </row>
    <row r="202" spans="1:5" x14ac:dyDescent="0.25">
      <c r="A202" s="94"/>
      <c r="B202" s="155"/>
      <c r="C202" s="99"/>
      <c r="D202" s="94"/>
      <c r="E202" s="94"/>
    </row>
    <row r="203" spans="1:5" x14ac:dyDescent="0.25">
      <c r="A203" s="94"/>
      <c r="B203" s="155"/>
      <c r="C203" s="99"/>
      <c r="D203" s="94"/>
      <c r="E203" s="94"/>
    </row>
    <row r="204" spans="1:5" x14ac:dyDescent="0.25">
      <c r="A204" s="94"/>
      <c r="B204" s="155"/>
      <c r="C204" s="99"/>
      <c r="D204" s="94"/>
      <c r="E204" s="94"/>
    </row>
    <row r="205" spans="1:5" x14ac:dyDescent="0.25">
      <c r="A205" s="94"/>
      <c r="B205" s="155"/>
      <c r="C205" s="99"/>
      <c r="D205" s="94"/>
      <c r="E205" s="94"/>
    </row>
    <row r="206" spans="1:5" x14ac:dyDescent="0.25">
      <c r="A206" s="98" t="s">
        <v>17</v>
      </c>
      <c r="B206" s="157">
        <f>SUM(B158:B205)</f>
        <v>3582.5</v>
      </c>
      <c r="C206" s="100"/>
      <c r="D206" s="94"/>
      <c r="E206" s="94"/>
    </row>
    <row r="209" spans="1:5" x14ac:dyDescent="0.25">
      <c r="A209" s="94" t="s">
        <v>0</v>
      </c>
      <c r="B209" s="155" t="s">
        <v>28</v>
      </c>
      <c r="C209" s="99" t="s">
        <v>536</v>
      </c>
      <c r="D209" s="94" t="s">
        <v>537</v>
      </c>
      <c r="E209" s="94" t="s">
        <v>175</v>
      </c>
    </row>
    <row r="210" spans="1:5" x14ac:dyDescent="0.25">
      <c r="A210" s="95">
        <v>45299</v>
      </c>
      <c r="B210" s="155"/>
      <c r="C210" s="99"/>
      <c r="D210" s="94"/>
      <c r="E210" s="94"/>
    </row>
    <row r="211" spans="1:5" x14ac:dyDescent="0.25">
      <c r="A211" s="94" t="s">
        <v>493</v>
      </c>
      <c r="B211" s="156">
        <v>1787</v>
      </c>
      <c r="C211" t="s">
        <v>617</v>
      </c>
      <c r="D211" t="s">
        <v>618</v>
      </c>
      <c r="E211" s="94" t="s">
        <v>23</v>
      </c>
    </row>
    <row r="212" spans="1:5" x14ac:dyDescent="0.25">
      <c r="A212" s="94" t="s">
        <v>493</v>
      </c>
      <c r="B212" s="156">
        <v>271</v>
      </c>
      <c r="C212" t="s">
        <v>619</v>
      </c>
      <c r="D212" t="s">
        <v>620</v>
      </c>
      <c r="E212" s="94" t="s">
        <v>23</v>
      </c>
    </row>
    <row r="213" spans="1:5" x14ac:dyDescent="0.25">
      <c r="A213" s="94" t="s">
        <v>493</v>
      </c>
      <c r="B213" s="156">
        <v>1250</v>
      </c>
      <c r="C213" t="s">
        <v>621</v>
      </c>
      <c r="D213" t="s">
        <v>622</v>
      </c>
      <c r="E213" s="94"/>
    </row>
    <row r="214" spans="1:5" x14ac:dyDescent="0.25">
      <c r="A214" s="94" t="s">
        <v>493</v>
      </c>
      <c r="B214" s="156">
        <v>1000</v>
      </c>
      <c r="C214" t="s">
        <v>623</v>
      </c>
      <c r="D214" t="s">
        <v>624</v>
      </c>
      <c r="E214" s="94"/>
    </row>
    <row r="215" spans="1:5" x14ac:dyDescent="0.25">
      <c r="A215" s="94" t="s">
        <v>493</v>
      </c>
      <c r="B215" s="156">
        <v>375.5</v>
      </c>
      <c r="C215" t="s">
        <v>625</v>
      </c>
      <c r="D215" t="s">
        <v>626</v>
      </c>
      <c r="E215" s="94" t="s">
        <v>23</v>
      </c>
    </row>
    <row r="216" spans="1:5" x14ac:dyDescent="0.25">
      <c r="A216" s="94" t="s">
        <v>23</v>
      </c>
      <c r="B216" s="155">
        <v>0</v>
      </c>
      <c r="C216" s="94" t="s">
        <v>23</v>
      </c>
      <c r="D216" s="94" t="s">
        <v>23</v>
      </c>
      <c r="E216" s="94"/>
    </row>
    <row r="217" spans="1:5" x14ac:dyDescent="0.25">
      <c r="A217" s="94" t="s">
        <v>23</v>
      </c>
      <c r="B217" s="155">
        <v>0</v>
      </c>
      <c r="C217" s="94" t="s">
        <v>23</v>
      </c>
      <c r="D217" s="94" t="s">
        <v>23</v>
      </c>
      <c r="E217" s="94"/>
    </row>
    <row r="218" spans="1:5" x14ac:dyDescent="0.25">
      <c r="A218" s="94" t="s">
        <v>23</v>
      </c>
      <c r="B218" s="155">
        <v>0</v>
      </c>
      <c r="C218" s="94" t="s">
        <v>23</v>
      </c>
      <c r="D218" s="94" t="s">
        <v>23</v>
      </c>
      <c r="E218" s="94" t="s">
        <v>23</v>
      </c>
    </row>
    <row r="219" spans="1:5" x14ac:dyDescent="0.25">
      <c r="A219" s="94" t="s">
        <v>23</v>
      </c>
      <c r="B219" s="155">
        <v>0</v>
      </c>
      <c r="C219" s="94" t="s">
        <v>23</v>
      </c>
      <c r="D219" s="94" t="s">
        <v>23</v>
      </c>
      <c r="E219" s="94" t="s">
        <v>23</v>
      </c>
    </row>
    <row r="220" spans="1:5" x14ac:dyDescent="0.25">
      <c r="A220" s="94" t="s">
        <v>23</v>
      </c>
      <c r="B220" s="155">
        <v>0</v>
      </c>
      <c r="C220" s="94" t="s">
        <v>23</v>
      </c>
      <c r="D220" s="94" t="s">
        <v>23</v>
      </c>
      <c r="E220" s="94" t="s">
        <v>23</v>
      </c>
    </row>
    <row r="221" spans="1:5" x14ac:dyDescent="0.25">
      <c r="A221" s="94" t="s">
        <v>23</v>
      </c>
      <c r="B221" s="155">
        <v>0</v>
      </c>
      <c r="C221" s="94" t="s">
        <v>23</v>
      </c>
      <c r="D221" s="94" t="s">
        <v>23</v>
      </c>
      <c r="E221" s="94"/>
    </row>
    <row r="222" spans="1:5" x14ac:dyDescent="0.25">
      <c r="A222" s="94" t="s">
        <v>23</v>
      </c>
      <c r="B222" s="155">
        <v>0</v>
      </c>
      <c r="C222" s="94" t="s">
        <v>23</v>
      </c>
      <c r="D222" s="94" t="s">
        <v>23</v>
      </c>
      <c r="E222" s="94"/>
    </row>
    <row r="223" spans="1:5" x14ac:dyDescent="0.25">
      <c r="A223" s="94" t="s">
        <v>23</v>
      </c>
      <c r="B223" s="155">
        <v>0</v>
      </c>
      <c r="C223" s="94" t="s">
        <v>23</v>
      </c>
      <c r="D223" s="94" t="s">
        <v>23</v>
      </c>
      <c r="E223" s="94" t="s">
        <v>23</v>
      </c>
    </row>
    <row r="224" spans="1:5" x14ac:dyDescent="0.25">
      <c r="A224" s="94" t="s">
        <v>23</v>
      </c>
      <c r="B224" s="155">
        <v>0</v>
      </c>
      <c r="C224" s="94" t="s">
        <v>23</v>
      </c>
      <c r="D224" s="94" t="s">
        <v>23</v>
      </c>
      <c r="E224" s="94"/>
    </row>
    <row r="225" spans="1:5" x14ac:dyDescent="0.25">
      <c r="A225" s="94" t="s">
        <v>23</v>
      </c>
      <c r="B225" s="155">
        <v>0</v>
      </c>
      <c r="C225" s="99"/>
      <c r="D225" s="94" t="s">
        <v>23</v>
      </c>
      <c r="E225" s="94"/>
    </row>
    <row r="226" spans="1:5" x14ac:dyDescent="0.25">
      <c r="A226" s="94"/>
      <c r="B226" s="155">
        <v>0</v>
      </c>
      <c r="C226" s="99"/>
      <c r="D226" s="94"/>
      <c r="E226" s="94"/>
    </row>
    <row r="227" spans="1:5" x14ac:dyDescent="0.25">
      <c r="A227" s="94"/>
      <c r="B227" s="155">
        <v>0</v>
      </c>
      <c r="C227" s="99"/>
      <c r="D227" s="94"/>
      <c r="E227" s="94" t="s">
        <v>23</v>
      </c>
    </row>
    <row r="228" spans="1:5" x14ac:dyDescent="0.25">
      <c r="A228" s="94"/>
      <c r="B228" s="155">
        <v>0</v>
      </c>
      <c r="C228" s="99"/>
      <c r="D228" s="94"/>
      <c r="E228" s="94"/>
    </row>
    <row r="229" spans="1:5" x14ac:dyDescent="0.25">
      <c r="A229" s="94"/>
      <c r="B229" s="155">
        <v>0</v>
      </c>
      <c r="C229" s="99"/>
      <c r="D229" s="94"/>
      <c r="E229" s="94"/>
    </row>
    <row r="230" spans="1:5" x14ac:dyDescent="0.25">
      <c r="A230" s="94"/>
      <c r="B230" s="155">
        <v>0</v>
      </c>
      <c r="C230" s="99"/>
      <c r="D230" s="94" t="s">
        <v>23</v>
      </c>
      <c r="E230" s="94" t="s">
        <v>23</v>
      </c>
    </row>
    <row r="231" spans="1:5" x14ac:dyDescent="0.25">
      <c r="A231" s="94"/>
      <c r="B231" s="155"/>
      <c r="C231" s="99"/>
      <c r="D231" s="94" t="s">
        <v>23</v>
      </c>
      <c r="E231" s="94"/>
    </row>
    <row r="232" spans="1:5" x14ac:dyDescent="0.25">
      <c r="A232" s="94"/>
      <c r="B232" s="155"/>
      <c r="C232" s="99"/>
      <c r="D232" s="94"/>
      <c r="E232" s="94"/>
    </row>
    <row r="233" spans="1:5" x14ac:dyDescent="0.25">
      <c r="A233" s="94"/>
      <c r="B233" s="155"/>
      <c r="C233" s="99"/>
      <c r="D233" s="94"/>
      <c r="E233" s="94"/>
    </row>
    <row r="234" spans="1:5" x14ac:dyDescent="0.25">
      <c r="A234" s="94"/>
      <c r="B234" s="155"/>
      <c r="C234" s="99"/>
      <c r="D234" s="94"/>
      <c r="E234" s="94"/>
    </row>
    <row r="235" spans="1:5" x14ac:dyDescent="0.25">
      <c r="A235" s="94"/>
      <c r="B235" s="155"/>
      <c r="C235" s="99"/>
      <c r="D235" s="94"/>
      <c r="E235" s="94"/>
    </row>
    <row r="236" spans="1:5" x14ac:dyDescent="0.25">
      <c r="A236" s="94"/>
      <c r="B236" s="155"/>
      <c r="C236" s="99"/>
      <c r="D236" s="94"/>
      <c r="E236" s="94"/>
    </row>
    <row r="237" spans="1:5" x14ac:dyDescent="0.25">
      <c r="A237" s="94"/>
      <c r="B237" s="155"/>
      <c r="C237" s="99"/>
      <c r="D237" s="94"/>
      <c r="E237" s="94"/>
    </row>
    <row r="238" spans="1:5" x14ac:dyDescent="0.25">
      <c r="A238" s="94"/>
      <c r="B238" s="155"/>
      <c r="C238" s="99"/>
      <c r="D238" s="94"/>
      <c r="E238" s="94"/>
    </row>
    <row r="239" spans="1:5" x14ac:dyDescent="0.25">
      <c r="A239" s="94"/>
      <c r="B239" s="155"/>
      <c r="C239" s="99"/>
      <c r="D239" s="94"/>
      <c r="E239" s="94"/>
    </row>
    <row r="240" spans="1:5" x14ac:dyDescent="0.25">
      <c r="A240" s="94"/>
      <c r="B240" s="155"/>
      <c r="C240" s="99"/>
      <c r="D240" s="94"/>
      <c r="E240" s="94"/>
    </row>
    <row r="241" spans="1:5" x14ac:dyDescent="0.25">
      <c r="A241" s="94"/>
      <c r="B241" s="155"/>
      <c r="C241" s="99"/>
      <c r="D241" s="94"/>
      <c r="E241" s="94"/>
    </row>
    <row r="242" spans="1:5" x14ac:dyDescent="0.25">
      <c r="A242" s="94"/>
      <c r="B242" s="155"/>
      <c r="C242" s="99"/>
      <c r="D242" s="94"/>
      <c r="E242" s="94"/>
    </row>
    <row r="243" spans="1:5" x14ac:dyDescent="0.25">
      <c r="A243" s="94"/>
      <c r="B243" s="155"/>
      <c r="C243" s="99"/>
      <c r="D243" s="94"/>
      <c r="E243" s="94"/>
    </row>
    <row r="244" spans="1:5" x14ac:dyDescent="0.25">
      <c r="A244" s="94"/>
      <c r="B244" s="155"/>
      <c r="C244" s="99"/>
      <c r="D244" s="94"/>
      <c r="E244" s="94"/>
    </row>
    <row r="245" spans="1:5" x14ac:dyDescent="0.25">
      <c r="A245" s="94"/>
      <c r="B245" s="155"/>
      <c r="C245" s="99"/>
      <c r="D245" s="94"/>
      <c r="E245" s="94"/>
    </row>
    <row r="246" spans="1:5" x14ac:dyDescent="0.25">
      <c r="A246" s="94"/>
      <c r="B246" s="155"/>
      <c r="C246" s="99"/>
      <c r="D246" s="94"/>
      <c r="E246" s="94"/>
    </row>
    <row r="247" spans="1:5" x14ac:dyDescent="0.25">
      <c r="A247" s="94"/>
      <c r="B247" s="155"/>
      <c r="C247" s="99"/>
      <c r="D247" s="94"/>
      <c r="E247" s="94"/>
    </row>
    <row r="248" spans="1:5" x14ac:dyDescent="0.25">
      <c r="A248" s="94"/>
      <c r="B248" s="155"/>
      <c r="C248" s="99"/>
      <c r="D248" s="94"/>
      <c r="E248" s="94"/>
    </row>
    <row r="249" spans="1:5" x14ac:dyDescent="0.25">
      <c r="A249" s="94"/>
      <c r="B249" s="155"/>
      <c r="C249" s="99"/>
      <c r="D249" s="94"/>
      <c r="E249" s="94"/>
    </row>
    <row r="250" spans="1:5" x14ac:dyDescent="0.25">
      <c r="A250" s="98" t="s">
        <v>23</v>
      </c>
      <c r="B250" s="157" t="s">
        <v>23</v>
      </c>
      <c r="C250" s="100"/>
      <c r="D250" s="94"/>
      <c r="E250" s="94"/>
    </row>
    <row r="251" spans="1:5" x14ac:dyDescent="0.25">
      <c r="A251" s="94"/>
      <c r="B251" s="155"/>
      <c r="C251" s="99"/>
      <c r="D251" s="94"/>
      <c r="E251" s="94"/>
    </row>
    <row r="252" spans="1:5" x14ac:dyDescent="0.25">
      <c r="A252" s="94"/>
      <c r="B252" s="155"/>
      <c r="C252" s="99"/>
      <c r="D252" s="94"/>
      <c r="E252" s="94"/>
    </row>
    <row r="253" spans="1:5" x14ac:dyDescent="0.25">
      <c r="A253" s="94"/>
      <c r="B253" s="155"/>
      <c r="C253" s="99"/>
      <c r="D253" s="94"/>
      <c r="E253" s="94"/>
    </row>
    <row r="254" spans="1:5" x14ac:dyDescent="0.25">
      <c r="A254" s="94"/>
      <c r="B254" s="155"/>
      <c r="C254" s="99"/>
      <c r="D254" s="94"/>
      <c r="E254" s="94"/>
    </row>
    <row r="255" spans="1:5" x14ac:dyDescent="0.25">
      <c r="A255" s="94"/>
      <c r="B255" s="155"/>
      <c r="C255" s="99"/>
      <c r="D255" s="94"/>
      <c r="E255" s="94"/>
    </row>
    <row r="256" spans="1:5" x14ac:dyDescent="0.25">
      <c r="A256" s="94"/>
      <c r="B256" s="155"/>
      <c r="C256" s="99"/>
      <c r="D256" s="94"/>
      <c r="E256" s="94"/>
    </row>
    <row r="257" spans="1:5" x14ac:dyDescent="0.25">
      <c r="A257" s="94"/>
      <c r="B257" s="155"/>
      <c r="C257" s="99"/>
      <c r="D257" s="94"/>
      <c r="E257" s="94"/>
    </row>
    <row r="258" spans="1:5" x14ac:dyDescent="0.25">
      <c r="A258" s="98" t="s">
        <v>17</v>
      </c>
      <c r="B258" s="157">
        <f>SUM(B210:B257)</f>
        <v>4683.5</v>
      </c>
      <c r="C258" s="100"/>
      <c r="D258" s="94"/>
      <c r="E258" s="94"/>
    </row>
    <row r="261" spans="1:5" x14ac:dyDescent="0.25">
      <c r="A261" s="94" t="s">
        <v>0</v>
      </c>
      <c r="B261" s="155" t="s">
        <v>28</v>
      </c>
      <c r="C261" s="99" t="s">
        <v>536</v>
      </c>
      <c r="D261" s="94" t="s">
        <v>537</v>
      </c>
      <c r="E261" s="94" t="s">
        <v>175</v>
      </c>
    </row>
    <row r="262" spans="1:5" x14ac:dyDescent="0.25">
      <c r="A262" s="95">
        <v>44935</v>
      </c>
      <c r="B262" s="155"/>
      <c r="C262" s="99"/>
      <c r="D262" s="94"/>
      <c r="E262" s="94"/>
    </row>
    <row r="263" spans="1:5" x14ac:dyDescent="0.25">
      <c r="A263" s="94" t="s">
        <v>493</v>
      </c>
      <c r="B263" s="156">
        <v>195.99</v>
      </c>
      <c r="C263" t="s">
        <v>627</v>
      </c>
      <c r="D263" t="s">
        <v>628</v>
      </c>
      <c r="E263" s="94" t="s">
        <v>629</v>
      </c>
    </row>
    <row r="264" spans="1:5" x14ac:dyDescent="0.25">
      <c r="A264" s="94" t="s">
        <v>493</v>
      </c>
      <c r="B264" s="156">
        <v>454</v>
      </c>
      <c r="C264" t="s">
        <v>630</v>
      </c>
      <c r="D264" t="s">
        <v>628</v>
      </c>
      <c r="E264" s="94" t="s">
        <v>629</v>
      </c>
    </row>
    <row r="265" spans="1:5" x14ac:dyDescent="0.25">
      <c r="A265" s="94" t="s">
        <v>493</v>
      </c>
      <c r="B265" s="156">
        <v>657.5</v>
      </c>
      <c r="C265" t="s">
        <v>631</v>
      </c>
      <c r="D265" t="s">
        <v>632</v>
      </c>
      <c r="E265" s="94" t="s">
        <v>633</v>
      </c>
    </row>
    <row r="266" spans="1:5" x14ac:dyDescent="0.25">
      <c r="A266" s="94" t="s">
        <v>493</v>
      </c>
      <c r="B266" s="156">
        <v>838</v>
      </c>
      <c r="C266" t="s">
        <v>634</v>
      </c>
      <c r="D266" t="s">
        <v>632</v>
      </c>
      <c r="E266" s="94" t="s">
        <v>633</v>
      </c>
    </row>
    <row r="267" spans="1:5" x14ac:dyDescent="0.25">
      <c r="A267" s="94" t="s">
        <v>493</v>
      </c>
      <c r="B267" s="156">
        <v>230</v>
      </c>
      <c r="C267" t="s">
        <v>635</v>
      </c>
      <c r="D267" t="s">
        <v>636</v>
      </c>
      <c r="E267" s="94" t="s">
        <v>23</v>
      </c>
    </row>
    <row r="268" spans="1:5" x14ac:dyDescent="0.25">
      <c r="A268" s="94" t="s">
        <v>493</v>
      </c>
      <c r="B268" s="156">
        <v>111</v>
      </c>
      <c r="C268" t="s">
        <v>637</v>
      </c>
      <c r="D268" t="s">
        <v>638</v>
      </c>
      <c r="E268" s="94" t="s">
        <v>639</v>
      </c>
    </row>
    <row r="269" spans="1:5" x14ac:dyDescent="0.25">
      <c r="A269" s="94" t="s">
        <v>493</v>
      </c>
      <c r="B269" s="156">
        <v>664</v>
      </c>
      <c r="C269" t="s">
        <v>640</v>
      </c>
      <c r="D269" t="s">
        <v>638</v>
      </c>
      <c r="E269" s="94"/>
    </row>
    <row r="270" spans="1:5" x14ac:dyDescent="0.25">
      <c r="A270" s="94" t="s">
        <v>493</v>
      </c>
      <c r="B270" s="156">
        <v>550.01</v>
      </c>
      <c r="C270" t="s">
        <v>641</v>
      </c>
      <c r="D270" t="s">
        <v>642</v>
      </c>
      <c r="E270" s="94" t="s">
        <v>643</v>
      </c>
    </row>
    <row r="271" spans="1:5" x14ac:dyDescent="0.25">
      <c r="A271" s="94" t="s">
        <v>493</v>
      </c>
      <c r="B271" s="156">
        <v>733.5</v>
      </c>
      <c r="C271" t="s">
        <v>644</v>
      </c>
      <c r="D271" t="s">
        <v>642</v>
      </c>
      <c r="E271" s="94" t="s">
        <v>643</v>
      </c>
    </row>
    <row r="272" spans="1:5" x14ac:dyDescent="0.25">
      <c r="A272" s="94" t="s">
        <v>493</v>
      </c>
      <c r="B272" s="156">
        <v>255.5</v>
      </c>
      <c r="C272" t="s">
        <v>645</v>
      </c>
      <c r="D272" t="s">
        <v>642</v>
      </c>
      <c r="E272" s="94" t="s">
        <v>643</v>
      </c>
    </row>
    <row r="273" spans="1:8" x14ac:dyDescent="0.25">
      <c r="A273" s="94" t="s">
        <v>493</v>
      </c>
      <c r="B273" s="156">
        <v>122</v>
      </c>
      <c r="C273" t="s">
        <v>646</v>
      </c>
      <c r="D273" t="s">
        <v>642</v>
      </c>
      <c r="E273" s="94" t="s">
        <v>643</v>
      </c>
    </row>
    <row r="274" spans="1:8" x14ac:dyDescent="0.25">
      <c r="A274" s="94" t="s">
        <v>493</v>
      </c>
      <c r="B274" s="156">
        <v>382</v>
      </c>
      <c r="C274" t="s">
        <v>647</v>
      </c>
      <c r="D274" t="s">
        <v>648</v>
      </c>
      <c r="E274" s="94"/>
    </row>
    <row r="275" spans="1:8" x14ac:dyDescent="0.25">
      <c r="A275" s="94" t="s">
        <v>493</v>
      </c>
      <c r="B275" s="156">
        <v>335</v>
      </c>
      <c r="C275" t="s">
        <v>649</v>
      </c>
      <c r="D275" t="s">
        <v>650</v>
      </c>
      <c r="E275" s="94" t="s">
        <v>23</v>
      </c>
    </row>
    <row r="276" spans="1:8" x14ac:dyDescent="0.25">
      <c r="A276" s="94" t="s">
        <v>493</v>
      </c>
      <c r="B276" s="156">
        <v>100</v>
      </c>
      <c r="C276" t="s">
        <v>651</v>
      </c>
      <c r="D276" t="s">
        <v>652</v>
      </c>
      <c r="E276" s="94"/>
    </row>
    <row r="277" spans="1:8" x14ac:dyDescent="0.25">
      <c r="A277" s="94" t="s">
        <v>493</v>
      </c>
      <c r="B277" s="156">
        <v>135.5</v>
      </c>
      <c r="C277" t="s">
        <v>653</v>
      </c>
      <c r="D277" t="s">
        <v>654</v>
      </c>
      <c r="E277" s="94"/>
    </row>
    <row r="278" spans="1:8" x14ac:dyDescent="0.25">
      <c r="A278" s="94" t="s">
        <v>493</v>
      </c>
      <c r="B278" s="156">
        <v>333</v>
      </c>
      <c r="C278" t="s">
        <v>655</v>
      </c>
      <c r="D278" t="s">
        <v>656</v>
      </c>
      <c r="E278" s="94"/>
    </row>
    <row r="279" spans="1:8" x14ac:dyDescent="0.25">
      <c r="A279" s="94" t="s">
        <v>493</v>
      </c>
      <c r="B279" s="156">
        <v>830</v>
      </c>
      <c r="C279" t="s">
        <v>657</v>
      </c>
      <c r="D279" t="s">
        <v>658</v>
      </c>
      <c r="E279" s="94" t="s">
        <v>659</v>
      </c>
      <c r="H279" t="s">
        <v>23</v>
      </c>
    </row>
    <row r="280" spans="1:8" x14ac:dyDescent="0.25">
      <c r="A280" s="94" t="s">
        <v>493</v>
      </c>
      <c r="B280" s="156">
        <v>300</v>
      </c>
      <c r="C280" t="s">
        <v>660</v>
      </c>
      <c r="D280" t="s">
        <v>658</v>
      </c>
      <c r="E280" s="94" t="s">
        <v>659</v>
      </c>
      <c r="H280" t="s">
        <v>23</v>
      </c>
    </row>
    <row r="281" spans="1:8" x14ac:dyDescent="0.25">
      <c r="A281" s="94" t="s">
        <v>493</v>
      </c>
      <c r="B281" s="156">
        <v>137</v>
      </c>
      <c r="C281" t="s">
        <v>661</v>
      </c>
      <c r="D281" t="s">
        <v>658</v>
      </c>
      <c r="E281" s="94" t="s">
        <v>659</v>
      </c>
      <c r="H281" t="s">
        <v>23</v>
      </c>
    </row>
    <row r="282" spans="1:8" x14ac:dyDescent="0.25">
      <c r="A282" s="94" t="s">
        <v>493</v>
      </c>
      <c r="B282" s="156">
        <v>324.5</v>
      </c>
      <c r="C282" t="s">
        <v>662</v>
      </c>
      <c r="D282" t="s">
        <v>663</v>
      </c>
      <c r="E282" s="94" t="s">
        <v>23</v>
      </c>
      <c r="H282" t="s">
        <v>23</v>
      </c>
    </row>
    <row r="283" spans="1:8" x14ac:dyDescent="0.25">
      <c r="A283" s="94" t="s">
        <v>493</v>
      </c>
      <c r="B283" s="155">
        <v>2301</v>
      </c>
      <c r="C283" s="99">
        <v>18023502</v>
      </c>
      <c r="D283" s="94" t="s">
        <v>664</v>
      </c>
      <c r="E283" s="94"/>
      <c r="H283" t="s">
        <v>23</v>
      </c>
    </row>
    <row r="284" spans="1:8" x14ac:dyDescent="0.25">
      <c r="A284" s="94"/>
      <c r="B284" s="155"/>
      <c r="C284" s="99"/>
      <c r="D284" s="94"/>
      <c r="E284" s="94"/>
    </row>
    <row r="285" spans="1:8" x14ac:dyDescent="0.25">
      <c r="A285" s="94"/>
      <c r="B285" s="155"/>
      <c r="C285" s="99"/>
      <c r="D285" s="94"/>
      <c r="E285" s="94"/>
    </row>
    <row r="286" spans="1:8" x14ac:dyDescent="0.25">
      <c r="A286" s="94"/>
      <c r="B286" s="155"/>
      <c r="C286" s="99"/>
      <c r="D286" s="94"/>
      <c r="E286" s="94"/>
    </row>
    <row r="287" spans="1:8" x14ac:dyDescent="0.25">
      <c r="A287" s="94"/>
      <c r="B287" s="155"/>
      <c r="C287" s="99"/>
      <c r="D287" s="94"/>
      <c r="E287" s="94"/>
    </row>
    <row r="288" spans="1:8" x14ac:dyDescent="0.25">
      <c r="A288" s="94"/>
      <c r="B288" s="155"/>
      <c r="C288" s="99"/>
      <c r="D288" s="94"/>
      <c r="E288" s="94"/>
    </row>
    <row r="289" spans="1:5" x14ac:dyDescent="0.25">
      <c r="A289" s="94"/>
      <c r="B289" s="155"/>
      <c r="C289" s="99"/>
      <c r="D289" s="94"/>
      <c r="E289" s="94"/>
    </row>
    <row r="290" spans="1:5" x14ac:dyDescent="0.25">
      <c r="A290" s="94"/>
      <c r="B290" s="155"/>
      <c r="C290" s="99"/>
      <c r="D290" s="94"/>
      <c r="E290" s="94"/>
    </row>
    <row r="291" spans="1:5" x14ac:dyDescent="0.25">
      <c r="A291" s="94"/>
      <c r="B291" s="155"/>
      <c r="C291" s="99"/>
      <c r="D291" s="94"/>
      <c r="E291" s="94"/>
    </row>
    <row r="292" spans="1:5" x14ac:dyDescent="0.25">
      <c r="A292" s="94"/>
      <c r="B292" s="155"/>
      <c r="C292" s="99"/>
      <c r="D292" s="94"/>
      <c r="E292" s="94"/>
    </row>
    <row r="293" spans="1:5" x14ac:dyDescent="0.25">
      <c r="A293" s="94"/>
      <c r="B293" s="155"/>
      <c r="C293" s="99"/>
      <c r="D293" s="94"/>
      <c r="E293" s="94"/>
    </row>
    <row r="294" spans="1:5" x14ac:dyDescent="0.25">
      <c r="A294" s="94"/>
      <c r="B294" s="155"/>
      <c r="C294" s="99"/>
      <c r="D294" s="94"/>
      <c r="E294" s="94"/>
    </row>
    <row r="295" spans="1:5" x14ac:dyDescent="0.25">
      <c r="A295" s="94"/>
      <c r="B295" s="155"/>
      <c r="C295" s="99"/>
      <c r="D295" s="94"/>
      <c r="E295" s="94"/>
    </row>
    <row r="296" spans="1:5" x14ac:dyDescent="0.25">
      <c r="A296" s="94"/>
      <c r="B296" s="155"/>
      <c r="C296" s="99"/>
      <c r="D296" s="94"/>
      <c r="E296" s="94"/>
    </row>
    <row r="297" spans="1:5" x14ac:dyDescent="0.25">
      <c r="A297" s="94"/>
      <c r="B297" s="155"/>
      <c r="C297" s="99"/>
      <c r="D297" s="94"/>
      <c r="E297" s="94"/>
    </row>
    <row r="298" spans="1:5" x14ac:dyDescent="0.25">
      <c r="A298" s="94"/>
      <c r="B298" s="155"/>
      <c r="C298" s="99"/>
      <c r="D298" s="94"/>
      <c r="E298" s="94"/>
    </row>
    <row r="299" spans="1:5" x14ac:dyDescent="0.25">
      <c r="A299" s="94"/>
      <c r="B299" s="155"/>
      <c r="C299" s="99"/>
      <c r="D299" s="94"/>
      <c r="E299" s="94"/>
    </row>
    <row r="300" spans="1:5" x14ac:dyDescent="0.25">
      <c r="A300" s="94"/>
      <c r="B300" s="155"/>
      <c r="C300" s="99"/>
      <c r="D300" s="94"/>
      <c r="E300" s="94"/>
    </row>
    <row r="301" spans="1:5" x14ac:dyDescent="0.25">
      <c r="A301" s="94"/>
      <c r="B301" s="155"/>
      <c r="C301" s="99"/>
      <c r="D301" s="94"/>
      <c r="E301" s="94"/>
    </row>
    <row r="302" spans="1:5" x14ac:dyDescent="0.25">
      <c r="A302" s="98" t="s">
        <v>23</v>
      </c>
      <c r="B302" s="157" t="s">
        <v>23</v>
      </c>
      <c r="C302" s="100"/>
      <c r="D302" s="94"/>
      <c r="E302" s="94"/>
    </row>
    <row r="303" spans="1:5" x14ac:dyDescent="0.25">
      <c r="A303" s="94"/>
      <c r="B303" s="155"/>
      <c r="C303" s="99"/>
      <c r="D303" s="94"/>
      <c r="E303" s="94"/>
    </row>
    <row r="304" spans="1:5" x14ac:dyDescent="0.25">
      <c r="A304" s="94"/>
      <c r="B304" s="155"/>
      <c r="C304" s="99"/>
      <c r="D304" s="94"/>
      <c r="E304" s="94"/>
    </row>
    <row r="305" spans="1:5" x14ac:dyDescent="0.25">
      <c r="A305" s="94"/>
      <c r="B305" s="155"/>
      <c r="C305" s="99"/>
      <c r="D305" s="94"/>
      <c r="E305" s="94"/>
    </row>
    <row r="306" spans="1:5" x14ac:dyDescent="0.25">
      <c r="A306" s="94"/>
      <c r="B306" s="155"/>
      <c r="C306" s="99"/>
      <c r="D306" s="94"/>
      <c r="E306" s="94"/>
    </row>
    <row r="307" spans="1:5" x14ac:dyDescent="0.25">
      <c r="A307" s="94"/>
      <c r="B307" s="155"/>
      <c r="C307" s="99"/>
      <c r="D307" s="94"/>
      <c r="E307" s="94"/>
    </row>
    <row r="308" spans="1:5" x14ac:dyDescent="0.25">
      <c r="A308" s="94"/>
      <c r="B308" s="155"/>
      <c r="C308" s="99"/>
      <c r="D308" s="94"/>
      <c r="E308" s="94"/>
    </row>
    <row r="309" spans="1:5" x14ac:dyDescent="0.25">
      <c r="A309" s="94"/>
      <c r="B309" s="155"/>
      <c r="C309" s="99"/>
      <c r="D309" s="94"/>
      <c r="E309" s="94"/>
    </row>
    <row r="310" spans="1:5" x14ac:dyDescent="0.25">
      <c r="A310" s="98" t="s">
        <v>17</v>
      </c>
      <c r="B310" s="157">
        <f>SUM(B262:B309)</f>
        <v>9989.5</v>
      </c>
      <c r="C310" s="100"/>
      <c r="D310" s="94"/>
      <c r="E310" s="94"/>
    </row>
    <row r="313" spans="1:5" x14ac:dyDescent="0.25">
      <c r="A313" s="94" t="s">
        <v>0</v>
      </c>
      <c r="B313" s="155" t="s">
        <v>28</v>
      </c>
      <c r="C313" s="99" t="s">
        <v>536</v>
      </c>
      <c r="D313" s="94" t="s">
        <v>537</v>
      </c>
      <c r="E313" s="94" t="s">
        <v>175</v>
      </c>
    </row>
    <row r="314" spans="1:5" x14ac:dyDescent="0.25">
      <c r="A314" s="95">
        <v>45301</v>
      </c>
      <c r="B314" s="155"/>
      <c r="C314" s="99"/>
      <c r="D314" s="94"/>
      <c r="E314" s="94"/>
    </row>
    <row r="315" spans="1:5" x14ac:dyDescent="0.25">
      <c r="A315" s="94" t="s">
        <v>493</v>
      </c>
      <c r="B315" s="156">
        <v>145.01</v>
      </c>
      <c r="C315" t="s">
        <v>665</v>
      </c>
      <c r="D315" t="s">
        <v>666</v>
      </c>
      <c r="E315" s="94" t="s">
        <v>23</v>
      </c>
    </row>
    <row r="316" spans="1:5" x14ac:dyDescent="0.25">
      <c r="A316" s="94" t="s">
        <v>23</v>
      </c>
      <c r="B316" s="156">
        <v>0</v>
      </c>
      <c r="C316" t="s">
        <v>23</v>
      </c>
      <c r="D316" t="s">
        <v>23</v>
      </c>
      <c r="E316" s="94" t="s">
        <v>23</v>
      </c>
    </row>
    <row r="317" spans="1:5" x14ac:dyDescent="0.25">
      <c r="A317" s="94" t="s">
        <v>23</v>
      </c>
      <c r="B317" s="156">
        <v>0</v>
      </c>
      <c r="C317" t="s">
        <v>23</v>
      </c>
      <c r="D317" t="s">
        <v>23</v>
      </c>
      <c r="E317" s="94"/>
    </row>
    <row r="318" spans="1:5" x14ac:dyDescent="0.25">
      <c r="A318" s="94" t="s">
        <v>493</v>
      </c>
      <c r="B318" s="156">
        <v>853.5</v>
      </c>
      <c r="C318" t="s">
        <v>667</v>
      </c>
      <c r="D318" t="s">
        <v>668</v>
      </c>
      <c r="E318" s="94"/>
    </row>
    <row r="319" spans="1:5" x14ac:dyDescent="0.25">
      <c r="A319" s="94" t="s">
        <v>493</v>
      </c>
      <c r="B319" s="156">
        <v>507</v>
      </c>
      <c r="C319" t="s">
        <v>669</v>
      </c>
      <c r="D319" t="s">
        <v>670</v>
      </c>
      <c r="E319" s="94" t="s">
        <v>671</v>
      </c>
    </row>
    <row r="320" spans="1:5" x14ac:dyDescent="0.25">
      <c r="A320" s="94" t="s">
        <v>23</v>
      </c>
      <c r="B320" s="156">
        <v>0</v>
      </c>
      <c r="C320" t="s">
        <v>23</v>
      </c>
      <c r="D320" t="s">
        <v>23</v>
      </c>
      <c r="E320" s="94"/>
    </row>
    <row r="321" spans="1:5" x14ac:dyDescent="0.25">
      <c r="A321" s="94" t="s">
        <v>493</v>
      </c>
      <c r="B321" s="156">
        <v>131</v>
      </c>
      <c r="C321" t="s">
        <v>672</v>
      </c>
      <c r="D321" t="s">
        <v>673</v>
      </c>
      <c r="E321" s="94"/>
    </row>
    <row r="322" spans="1:5" x14ac:dyDescent="0.25">
      <c r="A322" s="94" t="s">
        <v>493</v>
      </c>
      <c r="B322" s="156">
        <v>1024</v>
      </c>
      <c r="C322" t="s">
        <v>674</v>
      </c>
      <c r="D322" t="s">
        <v>675</v>
      </c>
      <c r="E322" s="94" t="s">
        <v>23</v>
      </c>
    </row>
    <row r="323" spans="1:5" x14ac:dyDescent="0.25">
      <c r="A323" s="94" t="s">
        <v>493</v>
      </c>
      <c r="B323" s="156">
        <v>112.5</v>
      </c>
      <c r="C323" t="s">
        <v>676</v>
      </c>
      <c r="D323" t="s">
        <v>677</v>
      </c>
      <c r="E323" s="94" t="s">
        <v>23</v>
      </c>
    </row>
    <row r="324" spans="1:5" x14ac:dyDescent="0.25">
      <c r="A324" s="94" t="s">
        <v>493</v>
      </c>
      <c r="B324" s="156">
        <v>319</v>
      </c>
      <c r="C324" t="s">
        <v>678</v>
      </c>
      <c r="D324" t="s">
        <v>679</v>
      </c>
      <c r="E324" s="94" t="s">
        <v>23</v>
      </c>
    </row>
    <row r="325" spans="1:5" x14ac:dyDescent="0.25">
      <c r="A325" s="94" t="s">
        <v>493</v>
      </c>
      <c r="B325" s="156">
        <v>421</v>
      </c>
      <c r="C325" t="s">
        <v>680</v>
      </c>
      <c r="D325" t="s">
        <v>681</v>
      </c>
      <c r="E325" s="94"/>
    </row>
    <row r="326" spans="1:5" x14ac:dyDescent="0.25">
      <c r="A326" s="94" t="s">
        <v>493</v>
      </c>
      <c r="B326" s="156">
        <v>356</v>
      </c>
      <c r="C326" t="s">
        <v>682</v>
      </c>
      <c r="D326" t="s">
        <v>683</v>
      </c>
      <c r="E326" s="94"/>
    </row>
    <row r="327" spans="1:5" x14ac:dyDescent="0.25">
      <c r="A327" s="94" t="s">
        <v>23</v>
      </c>
      <c r="B327" s="155">
        <v>0</v>
      </c>
      <c r="C327" s="94" t="s">
        <v>23</v>
      </c>
      <c r="D327" s="94" t="s">
        <v>23</v>
      </c>
      <c r="E327" s="94" t="s">
        <v>23</v>
      </c>
    </row>
    <row r="328" spans="1:5" x14ac:dyDescent="0.25">
      <c r="A328" s="94" t="s">
        <v>23</v>
      </c>
      <c r="B328" s="155">
        <v>0</v>
      </c>
      <c r="C328" s="94" t="s">
        <v>23</v>
      </c>
      <c r="D328" s="94" t="s">
        <v>23</v>
      </c>
      <c r="E328" s="94"/>
    </row>
    <row r="329" spans="1:5" x14ac:dyDescent="0.25">
      <c r="A329" s="94" t="s">
        <v>23</v>
      </c>
      <c r="B329" s="155">
        <v>0</v>
      </c>
      <c r="C329" s="99"/>
      <c r="D329" s="94" t="s">
        <v>23</v>
      </c>
      <c r="E329" s="94"/>
    </row>
    <row r="330" spans="1:5" x14ac:dyDescent="0.25">
      <c r="A330" s="94"/>
      <c r="B330" s="155">
        <v>0</v>
      </c>
      <c r="C330" s="99"/>
      <c r="D330" s="94"/>
      <c r="E330" s="94"/>
    </row>
    <row r="331" spans="1:5" x14ac:dyDescent="0.25">
      <c r="A331" s="94"/>
      <c r="B331" s="155">
        <v>0</v>
      </c>
      <c r="C331" s="99"/>
      <c r="D331" s="94"/>
      <c r="E331" s="94" t="s">
        <v>23</v>
      </c>
    </row>
    <row r="332" spans="1:5" x14ac:dyDescent="0.25">
      <c r="A332" s="94"/>
      <c r="B332" s="155">
        <v>0</v>
      </c>
      <c r="C332" s="99"/>
      <c r="D332" s="94"/>
      <c r="E332" s="94"/>
    </row>
    <row r="333" spans="1:5" x14ac:dyDescent="0.25">
      <c r="A333" s="94"/>
      <c r="B333" s="155">
        <v>0</v>
      </c>
      <c r="C333" s="99"/>
      <c r="D333" s="94"/>
      <c r="E333" s="94"/>
    </row>
    <row r="334" spans="1:5" x14ac:dyDescent="0.25">
      <c r="A334" s="94"/>
      <c r="B334" s="155">
        <v>0</v>
      </c>
      <c r="C334" s="99"/>
      <c r="D334" s="94" t="s">
        <v>23</v>
      </c>
      <c r="E334" s="94" t="s">
        <v>23</v>
      </c>
    </row>
    <row r="335" spans="1:5" x14ac:dyDescent="0.25">
      <c r="A335" s="94"/>
      <c r="B335" s="155"/>
      <c r="C335" s="99"/>
      <c r="D335" s="94" t="s">
        <v>23</v>
      </c>
      <c r="E335" s="94"/>
    </row>
    <row r="336" spans="1:5" x14ac:dyDescent="0.25">
      <c r="A336" s="94"/>
      <c r="B336" s="155"/>
      <c r="C336" s="99"/>
      <c r="D336" s="94"/>
      <c r="E336" s="94"/>
    </row>
    <row r="337" spans="1:5" x14ac:dyDescent="0.25">
      <c r="A337" s="94"/>
      <c r="B337" s="155"/>
      <c r="C337" s="99"/>
      <c r="D337" s="94"/>
      <c r="E337" s="94"/>
    </row>
    <row r="338" spans="1:5" x14ac:dyDescent="0.25">
      <c r="A338" s="94"/>
      <c r="B338" s="155"/>
      <c r="C338" s="99"/>
      <c r="D338" s="94"/>
      <c r="E338" s="94"/>
    </row>
    <row r="339" spans="1:5" x14ac:dyDescent="0.25">
      <c r="A339" s="94"/>
      <c r="B339" s="155"/>
      <c r="C339" s="99"/>
      <c r="D339" s="94"/>
      <c r="E339" s="94"/>
    </row>
    <row r="340" spans="1:5" x14ac:dyDescent="0.25">
      <c r="A340" s="94"/>
      <c r="B340" s="155"/>
      <c r="C340" s="99"/>
      <c r="D340" s="94"/>
      <c r="E340" s="94"/>
    </row>
    <row r="341" spans="1:5" x14ac:dyDescent="0.25">
      <c r="A341" s="94"/>
      <c r="B341" s="155"/>
      <c r="C341" s="99"/>
      <c r="D341" s="94"/>
      <c r="E341" s="94"/>
    </row>
    <row r="342" spans="1:5" x14ac:dyDescent="0.25">
      <c r="A342" s="94"/>
      <c r="B342" s="155"/>
      <c r="C342" s="99"/>
      <c r="D342" s="94"/>
      <c r="E342" s="94"/>
    </row>
    <row r="343" spans="1:5" x14ac:dyDescent="0.25">
      <c r="A343" s="94"/>
      <c r="B343" s="155"/>
      <c r="C343" s="99"/>
      <c r="D343" s="94"/>
      <c r="E343" s="94"/>
    </row>
    <row r="344" spans="1:5" x14ac:dyDescent="0.25">
      <c r="A344" s="94"/>
      <c r="B344" s="155"/>
      <c r="C344" s="99"/>
      <c r="D344" s="94"/>
      <c r="E344" s="94"/>
    </row>
    <row r="345" spans="1:5" x14ac:dyDescent="0.25">
      <c r="A345" s="94"/>
      <c r="B345" s="155"/>
      <c r="C345" s="99"/>
      <c r="D345" s="94"/>
      <c r="E345" s="94"/>
    </row>
    <row r="346" spans="1:5" x14ac:dyDescent="0.25">
      <c r="A346" s="94"/>
      <c r="B346" s="155"/>
      <c r="C346" s="99"/>
      <c r="D346" s="94"/>
      <c r="E346" s="94"/>
    </row>
    <row r="347" spans="1:5" x14ac:dyDescent="0.25">
      <c r="A347" s="94"/>
      <c r="B347" s="155"/>
      <c r="C347" s="99"/>
      <c r="D347" s="94"/>
      <c r="E347" s="94"/>
    </row>
    <row r="348" spans="1:5" x14ac:dyDescent="0.25">
      <c r="A348" s="94"/>
      <c r="B348" s="155"/>
      <c r="C348" s="99"/>
      <c r="D348" s="94"/>
      <c r="E348" s="94"/>
    </row>
    <row r="349" spans="1:5" x14ac:dyDescent="0.25">
      <c r="A349" s="94"/>
      <c r="B349" s="155"/>
      <c r="C349" s="99"/>
      <c r="D349" s="94"/>
      <c r="E349" s="94"/>
    </row>
    <row r="350" spans="1:5" x14ac:dyDescent="0.25">
      <c r="A350" s="94"/>
      <c r="B350" s="155"/>
      <c r="C350" s="99"/>
      <c r="D350" s="94"/>
      <c r="E350" s="94"/>
    </row>
    <row r="351" spans="1:5" x14ac:dyDescent="0.25">
      <c r="A351" s="94"/>
      <c r="B351" s="155"/>
      <c r="C351" s="99"/>
      <c r="D351" s="94"/>
      <c r="E351" s="94"/>
    </row>
    <row r="352" spans="1:5" x14ac:dyDescent="0.25">
      <c r="A352" s="94"/>
      <c r="B352" s="155"/>
      <c r="C352" s="99"/>
      <c r="D352" s="94"/>
      <c r="E352" s="94"/>
    </row>
    <row r="353" spans="1:5" x14ac:dyDescent="0.25">
      <c r="A353" s="94"/>
      <c r="B353" s="155"/>
      <c r="C353" s="99"/>
      <c r="D353" s="94"/>
      <c r="E353" s="94"/>
    </row>
    <row r="354" spans="1:5" x14ac:dyDescent="0.25">
      <c r="A354" s="98" t="s">
        <v>23</v>
      </c>
      <c r="B354" s="157" t="s">
        <v>23</v>
      </c>
      <c r="C354" s="100"/>
      <c r="D354" s="94"/>
      <c r="E354" s="94"/>
    </row>
    <row r="355" spans="1:5" x14ac:dyDescent="0.25">
      <c r="A355" s="94"/>
      <c r="B355" s="155"/>
      <c r="C355" s="99"/>
      <c r="D355" s="94"/>
      <c r="E355" s="94"/>
    </row>
    <row r="356" spans="1:5" x14ac:dyDescent="0.25">
      <c r="A356" s="94"/>
      <c r="B356" s="155"/>
      <c r="C356" s="99"/>
      <c r="D356" s="94"/>
      <c r="E356" s="94"/>
    </row>
    <row r="357" spans="1:5" x14ac:dyDescent="0.25">
      <c r="A357" s="94"/>
      <c r="B357" s="155"/>
      <c r="C357" s="99"/>
      <c r="D357" s="94"/>
      <c r="E357" s="94"/>
    </row>
    <row r="358" spans="1:5" x14ac:dyDescent="0.25">
      <c r="A358" s="94"/>
      <c r="B358" s="155"/>
      <c r="C358" s="99"/>
      <c r="D358" s="94"/>
      <c r="E358" s="94"/>
    </row>
    <row r="359" spans="1:5" x14ac:dyDescent="0.25">
      <c r="A359" s="94"/>
      <c r="B359" s="155"/>
      <c r="C359" s="99"/>
      <c r="D359" s="94"/>
      <c r="E359" s="94"/>
    </row>
    <row r="360" spans="1:5" x14ac:dyDescent="0.25">
      <c r="A360" s="94"/>
      <c r="B360" s="155"/>
      <c r="C360" s="99"/>
      <c r="D360" s="94"/>
      <c r="E360" s="94"/>
    </row>
    <row r="361" spans="1:5" x14ac:dyDescent="0.25">
      <c r="A361" s="94"/>
      <c r="B361" s="155"/>
      <c r="C361" s="99"/>
      <c r="D361" s="94"/>
      <c r="E361" s="94"/>
    </row>
    <row r="362" spans="1:5" x14ac:dyDescent="0.25">
      <c r="A362" s="98" t="s">
        <v>17</v>
      </c>
      <c r="B362" s="157">
        <f>SUM(B314:B361)</f>
        <v>3869.01</v>
      </c>
      <c r="C362" s="100"/>
      <c r="D362" s="94"/>
      <c r="E362" s="94"/>
    </row>
    <row r="365" spans="1:5" x14ac:dyDescent="0.25">
      <c r="A365" s="94" t="s">
        <v>0</v>
      </c>
      <c r="B365" s="155" t="s">
        <v>28</v>
      </c>
      <c r="C365" s="99" t="s">
        <v>536</v>
      </c>
      <c r="D365" s="94" t="s">
        <v>537</v>
      </c>
      <c r="E365" s="94" t="s">
        <v>175</v>
      </c>
    </row>
    <row r="366" spans="1:5" x14ac:dyDescent="0.25">
      <c r="A366" s="95">
        <v>45302</v>
      </c>
      <c r="B366" s="155"/>
      <c r="C366" s="99"/>
      <c r="D366" s="94"/>
      <c r="E366" s="94"/>
    </row>
    <row r="367" spans="1:5" x14ac:dyDescent="0.25">
      <c r="A367" s="94" t="s">
        <v>23</v>
      </c>
      <c r="B367" s="156">
        <v>0</v>
      </c>
      <c r="C367" t="s">
        <v>23</v>
      </c>
      <c r="D367" t="s">
        <v>23</v>
      </c>
      <c r="E367" s="94" t="s">
        <v>23</v>
      </c>
    </row>
    <row r="368" spans="1:5" x14ac:dyDescent="0.25">
      <c r="A368" s="94" t="s">
        <v>493</v>
      </c>
      <c r="B368" s="156">
        <v>435.5</v>
      </c>
      <c r="C368" t="s">
        <v>684</v>
      </c>
      <c r="D368" t="s">
        <v>685</v>
      </c>
      <c r="E368" s="94" t="s">
        <v>23</v>
      </c>
    </row>
    <row r="369" spans="1:5" x14ac:dyDescent="0.25">
      <c r="A369" s="94" t="s">
        <v>493</v>
      </c>
      <c r="B369" s="156">
        <v>1405.87</v>
      </c>
      <c r="C369" t="s">
        <v>686</v>
      </c>
      <c r="D369" t="s">
        <v>687</v>
      </c>
      <c r="E369" s="94" t="s">
        <v>688</v>
      </c>
    </row>
    <row r="370" spans="1:5" x14ac:dyDescent="0.25">
      <c r="A370" s="94" t="s">
        <v>493</v>
      </c>
      <c r="B370" s="156">
        <v>816</v>
      </c>
      <c r="C370" t="s">
        <v>689</v>
      </c>
      <c r="D370" t="s">
        <v>687</v>
      </c>
      <c r="E370" s="94" t="s">
        <v>688</v>
      </c>
    </row>
    <row r="371" spans="1:5" x14ac:dyDescent="0.25">
      <c r="A371" s="94" t="s">
        <v>493</v>
      </c>
      <c r="B371" s="156">
        <v>8618.9599999999991</v>
      </c>
      <c r="C371" t="s">
        <v>690</v>
      </c>
      <c r="D371" t="s">
        <v>687</v>
      </c>
      <c r="E371" s="94" t="s">
        <v>688</v>
      </c>
    </row>
    <row r="372" spans="1:5" x14ac:dyDescent="0.25">
      <c r="A372" s="94" t="s">
        <v>493</v>
      </c>
      <c r="B372" s="156">
        <v>495</v>
      </c>
      <c r="C372" t="s">
        <v>691</v>
      </c>
      <c r="D372" t="s">
        <v>692</v>
      </c>
      <c r="E372" s="94"/>
    </row>
    <row r="373" spans="1:5" x14ac:dyDescent="0.25">
      <c r="A373" s="94" t="s">
        <v>23</v>
      </c>
      <c r="B373" s="156" t="s">
        <v>23</v>
      </c>
      <c r="C373" t="s">
        <v>23</v>
      </c>
      <c r="D373" t="s">
        <v>23</v>
      </c>
      <c r="E373" s="94"/>
    </row>
    <row r="374" spans="1:5" x14ac:dyDescent="0.25">
      <c r="A374" s="94" t="s">
        <v>23</v>
      </c>
      <c r="B374" s="156" t="s">
        <v>23</v>
      </c>
      <c r="C374" t="s">
        <v>23</v>
      </c>
      <c r="D374" t="s">
        <v>23</v>
      </c>
      <c r="E374" s="94" t="s">
        <v>23</v>
      </c>
    </row>
    <row r="375" spans="1:5" x14ac:dyDescent="0.25">
      <c r="A375" s="94" t="s">
        <v>493</v>
      </c>
      <c r="B375" s="156">
        <v>70</v>
      </c>
      <c r="C375" t="s">
        <v>693</v>
      </c>
      <c r="D375" t="s">
        <v>694</v>
      </c>
      <c r="E375" s="94" t="s">
        <v>23</v>
      </c>
    </row>
    <row r="376" spans="1:5" x14ac:dyDescent="0.25">
      <c r="A376" s="94" t="s">
        <v>493</v>
      </c>
      <c r="B376" s="156">
        <v>113</v>
      </c>
      <c r="C376" t="s">
        <v>695</v>
      </c>
      <c r="D376" t="s">
        <v>696</v>
      </c>
      <c r="E376" s="94" t="s">
        <v>23</v>
      </c>
    </row>
    <row r="377" spans="1:5" x14ac:dyDescent="0.25">
      <c r="A377" s="94" t="s">
        <v>493</v>
      </c>
      <c r="B377" s="156">
        <v>233.5</v>
      </c>
      <c r="C377" t="s">
        <v>697</v>
      </c>
      <c r="D377" t="s">
        <v>698</v>
      </c>
      <c r="E377" s="94"/>
    </row>
    <row r="378" spans="1:5" x14ac:dyDescent="0.25">
      <c r="A378" s="94" t="s">
        <v>493</v>
      </c>
      <c r="B378" s="156">
        <v>404.5</v>
      </c>
      <c r="C378" t="s">
        <v>699</v>
      </c>
      <c r="D378" t="s">
        <v>700</v>
      </c>
      <c r="E378" s="94"/>
    </row>
    <row r="379" spans="1:5" x14ac:dyDescent="0.25">
      <c r="A379" s="94" t="s">
        <v>493</v>
      </c>
      <c r="B379" s="156">
        <v>1532</v>
      </c>
      <c r="C379" t="s">
        <v>701</v>
      </c>
      <c r="D379" t="s">
        <v>702</v>
      </c>
      <c r="E379" s="94" t="s">
        <v>23</v>
      </c>
    </row>
    <row r="380" spans="1:5" x14ac:dyDescent="0.25">
      <c r="A380" s="94" t="s">
        <v>23</v>
      </c>
      <c r="B380" s="155">
        <v>0</v>
      </c>
      <c r="C380" s="94" t="s">
        <v>23</v>
      </c>
      <c r="D380" s="94" t="s">
        <v>23</v>
      </c>
      <c r="E380" s="94"/>
    </row>
    <row r="381" spans="1:5" x14ac:dyDescent="0.25">
      <c r="A381" s="94" t="s">
        <v>23</v>
      </c>
      <c r="B381" s="155">
        <v>0</v>
      </c>
      <c r="C381" s="99"/>
      <c r="D381" s="94" t="s">
        <v>23</v>
      </c>
      <c r="E381" s="94"/>
    </row>
    <row r="382" spans="1:5" x14ac:dyDescent="0.25">
      <c r="A382" s="94"/>
      <c r="B382" s="155">
        <v>0</v>
      </c>
      <c r="C382" s="99"/>
      <c r="D382" s="94"/>
      <c r="E382" s="94"/>
    </row>
    <row r="383" spans="1:5" x14ac:dyDescent="0.25">
      <c r="A383" s="94"/>
      <c r="B383" s="155">
        <v>0</v>
      </c>
      <c r="C383" s="99"/>
      <c r="D383" s="94"/>
      <c r="E383" s="94" t="s">
        <v>23</v>
      </c>
    </row>
    <row r="384" spans="1:5" x14ac:dyDescent="0.25">
      <c r="A384" s="94"/>
      <c r="B384" s="155">
        <v>0</v>
      </c>
      <c r="C384" s="99"/>
      <c r="D384" s="94"/>
      <c r="E384" s="94"/>
    </row>
    <row r="385" spans="1:5" x14ac:dyDescent="0.25">
      <c r="A385" s="94"/>
      <c r="B385" s="155">
        <v>0</v>
      </c>
      <c r="C385" s="99"/>
      <c r="D385" s="94"/>
      <c r="E385" s="94"/>
    </row>
    <row r="386" spans="1:5" x14ac:dyDescent="0.25">
      <c r="A386" s="94"/>
      <c r="B386" s="155">
        <v>0</v>
      </c>
      <c r="C386" s="99"/>
      <c r="D386" s="94" t="s">
        <v>23</v>
      </c>
      <c r="E386" s="94" t="s">
        <v>23</v>
      </c>
    </row>
    <row r="387" spans="1:5" x14ac:dyDescent="0.25">
      <c r="A387" s="94"/>
      <c r="B387" s="155"/>
      <c r="C387" s="99"/>
      <c r="D387" s="94" t="s">
        <v>23</v>
      </c>
      <c r="E387" s="94"/>
    </row>
    <row r="388" spans="1:5" x14ac:dyDescent="0.25">
      <c r="A388" s="94"/>
      <c r="B388" s="155"/>
      <c r="C388" s="99"/>
      <c r="D388" s="94"/>
      <c r="E388" s="94"/>
    </row>
    <row r="389" spans="1:5" x14ac:dyDescent="0.25">
      <c r="A389" s="94"/>
      <c r="B389" s="155"/>
      <c r="C389" s="99"/>
      <c r="D389" s="94"/>
      <c r="E389" s="94"/>
    </row>
    <row r="390" spans="1:5" x14ac:dyDescent="0.25">
      <c r="A390" s="94"/>
      <c r="B390" s="155"/>
      <c r="C390" s="99"/>
      <c r="D390" s="94"/>
      <c r="E390" s="94"/>
    </row>
    <row r="391" spans="1:5" x14ac:dyDescent="0.25">
      <c r="A391" s="94"/>
      <c r="B391" s="155"/>
      <c r="C391" s="99"/>
      <c r="D391" s="94"/>
      <c r="E391" s="94"/>
    </row>
    <row r="392" spans="1:5" x14ac:dyDescent="0.25">
      <c r="A392" s="94"/>
      <c r="B392" s="155"/>
      <c r="C392" s="99"/>
      <c r="D392" s="94"/>
      <c r="E392" s="94"/>
    </row>
    <row r="393" spans="1:5" x14ac:dyDescent="0.25">
      <c r="A393" s="94"/>
      <c r="B393" s="155"/>
      <c r="C393" s="99"/>
      <c r="D393" s="94"/>
      <c r="E393" s="94"/>
    </row>
    <row r="394" spans="1:5" x14ac:dyDescent="0.25">
      <c r="A394" s="94"/>
      <c r="B394" s="155"/>
      <c r="C394" s="99"/>
      <c r="D394" s="94"/>
      <c r="E394" s="94"/>
    </row>
    <row r="395" spans="1:5" x14ac:dyDescent="0.25">
      <c r="A395" s="94"/>
      <c r="B395" s="155"/>
      <c r="C395" s="99"/>
      <c r="D395" s="94"/>
      <c r="E395" s="94"/>
    </row>
    <row r="396" spans="1:5" x14ac:dyDescent="0.25">
      <c r="A396" s="94"/>
      <c r="B396" s="155"/>
      <c r="C396" s="99"/>
      <c r="D396" s="94"/>
      <c r="E396" s="94"/>
    </row>
    <row r="397" spans="1:5" x14ac:dyDescent="0.25">
      <c r="A397" s="94"/>
      <c r="B397" s="155"/>
      <c r="C397" s="99"/>
      <c r="D397" s="94"/>
      <c r="E397" s="94"/>
    </row>
    <row r="398" spans="1:5" x14ac:dyDescent="0.25">
      <c r="A398" s="94"/>
      <c r="B398" s="155"/>
      <c r="C398" s="99"/>
      <c r="D398" s="94"/>
      <c r="E398" s="94"/>
    </row>
    <row r="399" spans="1:5" x14ac:dyDescent="0.25">
      <c r="A399" s="94"/>
      <c r="B399" s="155"/>
      <c r="C399" s="99"/>
      <c r="D399" s="94"/>
      <c r="E399" s="94"/>
    </row>
    <row r="400" spans="1:5" x14ac:dyDescent="0.25">
      <c r="A400" s="94"/>
      <c r="B400" s="155"/>
      <c r="C400" s="99"/>
      <c r="D400" s="94"/>
      <c r="E400" s="94"/>
    </row>
    <row r="401" spans="1:5" x14ac:dyDescent="0.25">
      <c r="A401" s="94"/>
      <c r="B401" s="155"/>
      <c r="C401" s="99"/>
      <c r="D401" s="94"/>
      <c r="E401" s="94"/>
    </row>
    <row r="402" spans="1:5" x14ac:dyDescent="0.25">
      <c r="A402" s="94"/>
      <c r="B402" s="155"/>
      <c r="C402" s="99"/>
      <c r="D402" s="94"/>
      <c r="E402" s="94"/>
    </row>
    <row r="403" spans="1:5" x14ac:dyDescent="0.25">
      <c r="A403" s="94"/>
      <c r="B403" s="155"/>
      <c r="C403" s="99"/>
      <c r="D403" s="94"/>
      <c r="E403" s="94"/>
    </row>
    <row r="404" spans="1:5" x14ac:dyDescent="0.25">
      <c r="A404" s="94"/>
      <c r="B404" s="155"/>
      <c r="C404" s="99"/>
      <c r="D404" s="94"/>
      <c r="E404" s="94"/>
    </row>
    <row r="405" spans="1:5" x14ac:dyDescent="0.25">
      <c r="A405" s="94"/>
      <c r="B405" s="155"/>
      <c r="C405" s="99"/>
      <c r="D405" s="94"/>
      <c r="E405" s="94"/>
    </row>
    <row r="406" spans="1:5" x14ac:dyDescent="0.25">
      <c r="A406" s="98" t="s">
        <v>23</v>
      </c>
      <c r="B406" s="157" t="s">
        <v>23</v>
      </c>
      <c r="C406" s="100"/>
      <c r="D406" s="94"/>
      <c r="E406" s="94"/>
    </row>
    <row r="407" spans="1:5" x14ac:dyDescent="0.25">
      <c r="A407" s="94"/>
      <c r="B407" s="155"/>
      <c r="C407" s="99"/>
      <c r="D407" s="94"/>
      <c r="E407" s="94"/>
    </row>
    <row r="408" spans="1:5" x14ac:dyDescent="0.25">
      <c r="A408" s="94"/>
      <c r="B408" s="155"/>
      <c r="C408" s="99"/>
      <c r="D408" s="94"/>
      <c r="E408" s="94"/>
    </row>
    <row r="409" spans="1:5" x14ac:dyDescent="0.25">
      <c r="A409" s="94"/>
      <c r="B409" s="155"/>
      <c r="C409" s="99"/>
      <c r="D409" s="94"/>
      <c r="E409" s="94"/>
    </row>
    <row r="410" spans="1:5" x14ac:dyDescent="0.25">
      <c r="A410" s="94"/>
      <c r="B410" s="155"/>
      <c r="C410" s="99"/>
      <c r="D410" s="94"/>
      <c r="E410" s="94"/>
    </row>
    <row r="411" spans="1:5" x14ac:dyDescent="0.25">
      <c r="A411" s="94"/>
      <c r="B411" s="155"/>
      <c r="C411" s="99"/>
      <c r="D411" s="94"/>
      <c r="E411" s="94"/>
    </row>
    <row r="412" spans="1:5" x14ac:dyDescent="0.25">
      <c r="A412" s="94"/>
      <c r="B412" s="155"/>
      <c r="C412" s="99"/>
      <c r="D412" s="94"/>
      <c r="E412" s="94"/>
    </row>
    <row r="413" spans="1:5" x14ac:dyDescent="0.25">
      <c r="A413" s="94"/>
      <c r="B413" s="155"/>
      <c r="C413" s="99"/>
      <c r="D413" s="94"/>
      <c r="E413" s="94"/>
    </row>
    <row r="414" spans="1:5" x14ac:dyDescent="0.25">
      <c r="A414" s="98" t="s">
        <v>17</v>
      </c>
      <c r="B414" s="157">
        <f>SUM(B366:B413)</f>
        <v>14124.329999999998</v>
      </c>
      <c r="C414" s="100"/>
      <c r="D414" s="94"/>
      <c r="E414" s="94"/>
    </row>
    <row r="417" spans="1:7" x14ac:dyDescent="0.25">
      <c r="A417" s="94" t="s">
        <v>0</v>
      </c>
      <c r="B417" s="155" t="s">
        <v>28</v>
      </c>
      <c r="C417" s="99" t="s">
        <v>536</v>
      </c>
      <c r="D417" s="94" t="s">
        <v>537</v>
      </c>
      <c r="E417" s="94" t="s">
        <v>175</v>
      </c>
    </row>
    <row r="418" spans="1:7" x14ac:dyDescent="0.25">
      <c r="A418" s="95">
        <v>45303</v>
      </c>
      <c r="B418" s="155"/>
      <c r="C418" s="99"/>
      <c r="D418" s="94"/>
      <c r="E418" s="94"/>
    </row>
    <row r="419" spans="1:7" x14ac:dyDescent="0.25">
      <c r="A419" s="94" t="s">
        <v>493</v>
      </c>
      <c r="B419" s="156">
        <v>1076</v>
      </c>
      <c r="C419" t="s">
        <v>703</v>
      </c>
      <c r="D419" t="s">
        <v>494</v>
      </c>
      <c r="E419" s="94" t="s">
        <v>704</v>
      </c>
    </row>
    <row r="420" spans="1:7" x14ac:dyDescent="0.25">
      <c r="A420" s="94" t="s">
        <v>493</v>
      </c>
      <c r="B420" s="156">
        <v>277</v>
      </c>
      <c r="C420" t="s">
        <v>705</v>
      </c>
      <c r="D420" t="s">
        <v>706</v>
      </c>
      <c r="E420" s="94" t="s">
        <v>704</v>
      </c>
      <c r="G420" t="s">
        <v>23</v>
      </c>
    </row>
    <row r="421" spans="1:7" x14ac:dyDescent="0.25">
      <c r="A421" s="94" t="s">
        <v>493</v>
      </c>
      <c r="B421" s="156">
        <v>25</v>
      </c>
      <c r="C421" t="s">
        <v>707</v>
      </c>
      <c r="D421" t="s">
        <v>708</v>
      </c>
      <c r="E421" s="94"/>
      <c r="G421" t="s">
        <v>23</v>
      </c>
    </row>
    <row r="422" spans="1:7" x14ac:dyDescent="0.25">
      <c r="A422" s="94" t="s">
        <v>493</v>
      </c>
      <c r="B422" s="156">
        <v>1380</v>
      </c>
      <c r="C422" t="s">
        <v>709</v>
      </c>
      <c r="D422" t="s">
        <v>710</v>
      </c>
      <c r="E422" s="94"/>
      <c r="G422" t="s">
        <v>23</v>
      </c>
    </row>
    <row r="423" spans="1:7" x14ac:dyDescent="0.25">
      <c r="A423" s="94" t="s">
        <v>493</v>
      </c>
      <c r="B423" s="156">
        <v>584</v>
      </c>
      <c r="C423" t="s">
        <v>711</v>
      </c>
      <c r="D423" t="s">
        <v>673</v>
      </c>
      <c r="E423" s="94" t="s">
        <v>23</v>
      </c>
      <c r="G423" t="s">
        <v>23</v>
      </c>
    </row>
    <row r="424" spans="1:7" x14ac:dyDescent="0.25">
      <c r="A424" s="94" t="s">
        <v>493</v>
      </c>
      <c r="B424" s="156">
        <v>628</v>
      </c>
      <c r="C424" t="s">
        <v>712</v>
      </c>
      <c r="D424" t="s">
        <v>713</v>
      </c>
      <c r="E424" s="94"/>
      <c r="G424" t="s">
        <v>23</v>
      </c>
    </row>
    <row r="425" spans="1:7" x14ac:dyDescent="0.25">
      <c r="A425" s="94" t="s">
        <v>493</v>
      </c>
      <c r="B425" s="156">
        <v>143</v>
      </c>
      <c r="C425" t="s">
        <v>714</v>
      </c>
      <c r="D425" t="s">
        <v>715</v>
      </c>
      <c r="E425" s="94"/>
    </row>
    <row r="426" spans="1:7" x14ac:dyDescent="0.25">
      <c r="A426" s="94" t="s">
        <v>493</v>
      </c>
      <c r="B426" s="156">
        <v>477</v>
      </c>
      <c r="C426" t="s">
        <v>716</v>
      </c>
      <c r="D426" t="s">
        <v>717</v>
      </c>
      <c r="E426" s="94" t="s">
        <v>23</v>
      </c>
    </row>
    <row r="427" spans="1:7" x14ac:dyDescent="0.25">
      <c r="A427" s="94" t="s">
        <v>493</v>
      </c>
      <c r="B427" s="156">
        <v>1489</v>
      </c>
      <c r="C427" t="s">
        <v>718</v>
      </c>
      <c r="D427" t="s">
        <v>719</v>
      </c>
      <c r="E427" s="94" t="s">
        <v>23</v>
      </c>
    </row>
    <row r="428" spans="1:7" x14ac:dyDescent="0.25">
      <c r="A428" s="94" t="s">
        <v>493</v>
      </c>
      <c r="B428" s="156">
        <v>273.01</v>
      </c>
      <c r="C428" t="s">
        <v>720</v>
      </c>
      <c r="D428" t="s">
        <v>721</v>
      </c>
      <c r="E428" s="94" t="s">
        <v>23</v>
      </c>
    </row>
    <row r="429" spans="1:7" x14ac:dyDescent="0.25">
      <c r="A429" s="94" t="s">
        <v>493</v>
      </c>
      <c r="B429" s="156">
        <v>924.5</v>
      </c>
      <c r="C429" t="s">
        <v>722</v>
      </c>
      <c r="D429" t="s">
        <v>723</v>
      </c>
      <c r="E429" s="94"/>
    </row>
    <row r="430" spans="1:7" x14ac:dyDescent="0.25">
      <c r="A430" s="94" t="s">
        <v>493</v>
      </c>
      <c r="B430" s="156">
        <v>213.5</v>
      </c>
      <c r="C430" t="s">
        <v>724</v>
      </c>
      <c r="D430" t="s">
        <v>725</v>
      </c>
      <c r="E430" s="94"/>
    </row>
    <row r="431" spans="1:7" x14ac:dyDescent="0.25">
      <c r="A431" s="94" t="s">
        <v>493</v>
      </c>
      <c r="B431" s="156">
        <v>351.5</v>
      </c>
      <c r="C431" t="s">
        <v>726</v>
      </c>
      <c r="D431" t="s">
        <v>727</v>
      </c>
      <c r="E431" s="94" t="s">
        <v>728</v>
      </c>
      <c r="F431" t="s">
        <v>23</v>
      </c>
    </row>
    <row r="432" spans="1:7" x14ac:dyDescent="0.25">
      <c r="A432" s="94" t="s">
        <v>493</v>
      </c>
      <c r="B432" s="156">
        <v>333</v>
      </c>
      <c r="C432" t="s">
        <v>729</v>
      </c>
      <c r="D432" t="s">
        <v>727</v>
      </c>
      <c r="E432" s="94" t="s">
        <v>728</v>
      </c>
      <c r="F432" t="s">
        <v>23</v>
      </c>
    </row>
    <row r="433" spans="1:6" x14ac:dyDescent="0.25">
      <c r="A433" s="94" t="s">
        <v>493</v>
      </c>
      <c r="B433" s="156">
        <v>333.14</v>
      </c>
      <c r="C433" t="s">
        <v>730</v>
      </c>
      <c r="D433" t="s">
        <v>731</v>
      </c>
      <c r="E433" s="94"/>
      <c r="F433" t="s">
        <v>23</v>
      </c>
    </row>
    <row r="434" spans="1:6" x14ac:dyDescent="0.25">
      <c r="A434" s="94" t="s">
        <v>493</v>
      </c>
      <c r="B434" s="156">
        <v>284</v>
      </c>
      <c r="C434" t="s">
        <v>732</v>
      </c>
      <c r="D434" t="s">
        <v>731</v>
      </c>
      <c r="E434" s="94"/>
    </row>
    <row r="435" spans="1:6" x14ac:dyDescent="0.25">
      <c r="A435" s="94"/>
      <c r="B435" s="155">
        <v>0</v>
      </c>
      <c r="C435" s="99"/>
      <c r="D435" s="94"/>
      <c r="E435" s="94" t="s">
        <v>23</v>
      </c>
    </row>
    <row r="436" spans="1:6" x14ac:dyDescent="0.25">
      <c r="A436" s="94"/>
      <c r="B436" s="155">
        <v>0</v>
      </c>
      <c r="C436" s="99"/>
      <c r="D436" s="94"/>
      <c r="E436" s="94"/>
    </row>
    <row r="437" spans="1:6" x14ac:dyDescent="0.25">
      <c r="A437" s="94"/>
      <c r="B437" s="155">
        <v>0</v>
      </c>
      <c r="C437" s="99"/>
      <c r="D437" s="94"/>
      <c r="E437" s="94"/>
    </row>
    <row r="438" spans="1:6" x14ac:dyDescent="0.25">
      <c r="A438" s="94"/>
      <c r="B438" s="155">
        <v>0</v>
      </c>
      <c r="C438" s="99"/>
      <c r="D438" s="94" t="s">
        <v>23</v>
      </c>
      <c r="E438" s="94" t="s">
        <v>23</v>
      </c>
    </row>
    <row r="439" spans="1:6" x14ac:dyDescent="0.25">
      <c r="A439" s="94"/>
      <c r="B439" s="155"/>
      <c r="C439" s="99"/>
      <c r="D439" s="94" t="s">
        <v>23</v>
      </c>
      <c r="E439" s="94"/>
    </row>
    <row r="440" spans="1:6" x14ac:dyDescent="0.25">
      <c r="A440" s="94"/>
      <c r="B440" s="155"/>
      <c r="C440" s="99"/>
      <c r="D440" s="94"/>
      <c r="E440" s="94"/>
    </row>
    <row r="441" spans="1:6" x14ac:dyDescent="0.25">
      <c r="A441" s="94"/>
      <c r="B441" s="155"/>
      <c r="C441" s="99"/>
      <c r="D441" s="94"/>
      <c r="E441" s="94"/>
    </row>
    <row r="442" spans="1:6" x14ac:dyDescent="0.25">
      <c r="A442" s="94"/>
      <c r="B442" s="155"/>
      <c r="C442" s="99"/>
      <c r="D442" s="94"/>
      <c r="E442" s="94"/>
    </row>
    <row r="443" spans="1:6" x14ac:dyDescent="0.25">
      <c r="A443" s="94"/>
      <c r="B443" s="155"/>
      <c r="C443" s="99"/>
      <c r="D443" s="94"/>
      <c r="E443" s="94"/>
    </row>
    <row r="444" spans="1:6" x14ac:dyDescent="0.25">
      <c r="A444" s="94"/>
      <c r="B444" s="155"/>
      <c r="C444" s="99"/>
      <c r="D444" s="94"/>
      <c r="E444" s="94"/>
    </row>
    <row r="445" spans="1:6" x14ac:dyDescent="0.25">
      <c r="A445" s="94"/>
      <c r="B445" s="155"/>
      <c r="C445" s="99"/>
      <c r="D445" s="94"/>
      <c r="E445" s="94"/>
    </row>
    <row r="446" spans="1:6" x14ac:dyDescent="0.25">
      <c r="A446" s="94"/>
      <c r="B446" s="155"/>
      <c r="C446" s="99"/>
      <c r="D446" s="94"/>
      <c r="E446" s="94"/>
    </row>
    <row r="447" spans="1:6" x14ac:dyDescent="0.25">
      <c r="A447" s="94"/>
      <c r="B447" s="155"/>
      <c r="C447" s="99"/>
      <c r="D447" s="94"/>
      <c r="E447" s="94"/>
    </row>
    <row r="448" spans="1:6" x14ac:dyDescent="0.25">
      <c r="A448" s="94"/>
      <c r="B448" s="155"/>
      <c r="C448" s="99"/>
      <c r="D448" s="94"/>
      <c r="E448" s="94"/>
    </row>
    <row r="449" spans="1:5" x14ac:dyDescent="0.25">
      <c r="A449" s="94"/>
      <c r="B449" s="155"/>
      <c r="C449" s="99"/>
      <c r="D449" s="94"/>
      <c r="E449" s="94"/>
    </row>
    <row r="450" spans="1:5" x14ac:dyDescent="0.25">
      <c r="A450" s="94"/>
      <c r="B450" s="155"/>
      <c r="C450" s="99"/>
      <c r="D450" s="94"/>
      <c r="E450" s="94"/>
    </row>
    <row r="451" spans="1:5" x14ac:dyDescent="0.25">
      <c r="A451" s="94"/>
      <c r="B451" s="155"/>
      <c r="C451" s="99"/>
      <c r="D451" s="94"/>
      <c r="E451" s="94"/>
    </row>
    <row r="452" spans="1:5" x14ac:dyDescent="0.25">
      <c r="A452" s="94"/>
      <c r="B452" s="155"/>
      <c r="C452" s="99"/>
      <c r="D452" s="94"/>
      <c r="E452" s="94"/>
    </row>
    <row r="453" spans="1:5" x14ac:dyDescent="0.25">
      <c r="A453" s="94"/>
      <c r="B453" s="155"/>
      <c r="C453" s="99"/>
      <c r="D453" s="94"/>
      <c r="E453" s="94"/>
    </row>
    <row r="454" spans="1:5" x14ac:dyDescent="0.25">
      <c r="A454" s="94"/>
      <c r="B454" s="155"/>
      <c r="C454" s="99"/>
      <c r="D454" s="94"/>
      <c r="E454" s="94"/>
    </row>
    <row r="455" spans="1:5" x14ac:dyDescent="0.25">
      <c r="A455" s="94"/>
      <c r="B455" s="155"/>
      <c r="C455" s="99"/>
      <c r="D455" s="94"/>
      <c r="E455" s="94"/>
    </row>
    <row r="456" spans="1:5" x14ac:dyDescent="0.25">
      <c r="A456" s="94"/>
      <c r="B456" s="155"/>
      <c r="C456" s="99"/>
      <c r="D456" s="94"/>
      <c r="E456" s="94"/>
    </row>
    <row r="457" spans="1:5" x14ac:dyDescent="0.25">
      <c r="A457" s="94"/>
      <c r="B457" s="155"/>
      <c r="C457" s="99"/>
      <c r="D457" s="94"/>
      <c r="E457" s="94"/>
    </row>
    <row r="458" spans="1:5" x14ac:dyDescent="0.25">
      <c r="A458" s="98" t="s">
        <v>23</v>
      </c>
      <c r="B458" s="157" t="s">
        <v>23</v>
      </c>
      <c r="C458" s="100"/>
      <c r="D458" s="94"/>
      <c r="E458" s="94"/>
    </row>
    <row r="459" spans="1:5" x14ac:dyDescent="0.25">
      <c r="A459" s="94"/>
      <c r="B459" s="155"/>
      <c r="C459" s="99"/>
      <c r="D459" s="94"/>
      <c r="E459" s="94"/>
    </row>
    <row r="460" spans="1:5" x14ac:dyDescent="0.25">
      <c r="A460" s="94"/>
      <c r="B460" s="155"/>
      <c r="C460" s="99"/>
      <c r="D460" s="94"/>
      <c r="E460" s="94"/>
    </row>
    <row r="461" spans="1:5" x14ac:dyDescent="0.25">
      <c r="A461" s="94"/>
      <c r="B461" s="155"/>
      <c r="C461" s="99"/>
      <c r="D461" s="94"/>
      <c r="E461" s="94"/>
    </row>
    <row r="462" spans="1:5" x14ac:dyDescent="0.25">
      <c r="A462" s="94"/>
      <c r="B462" s="155"/>
      <c r="C462" s="99"/>
      <c r="D462" s="94"/>
      <c r="E462" s="94"/>
    </row>
    <row r="463" spans="1:5" x14ac:dyDescent="0.25">
      <c r="A463" s="94"/>
      <c r="B463" s="155"/>
      <c r="C463" s="99"/>
      <c r="D463" s="94"/>
      <c r="E463" s="94"/>
    </row>
    <row r="464" spans="1:5" x14ac:dyDescent="0.25">
      <c r="A464" s="94"/>
      <c r="B464" s="155"/>
      <c r="C464" s="99"/>
      <c r="D464" s="94"/>
      <c r="E464" s="94"/>
    </row>
    <row r="465" spans="1:5" x14ac:dyDescent="0.25">
      <c r="A465" s="94"/>
      <c r="B465" s="155"/>
      <c r="C465" s="99"/>
      <c r="D465" s="94"/>
      <c r="E465" s="94"/>
    </row>
    <row r="466" spans="1:5" x14ac:dyDescent="0.25">
      <c r="A466" s="98" t="s">
        <v>17</v>
      </c>
      <c r="B466" s="157">
        <f>SUM(B418:B465)</f>
        <v>8791.65</v>
      </c>
      <c r="C466" s="100"/>
      <c r="D466" s="94"/>
      <c r="E466" s="94"/>
    </row>
    <row r="469" spans="1:5" x14ac:dyDescent="0.25">
      <c r="A469" s="94" t="s">
        <v>0</v>
      </c>
      <c r="B469" s="155" t="s">
        <v>28</v>
      </c>
      <c r="C469" s="99" t="s">
        <v>536</v>
      </c>
      <c r="D469" s="94" t="s">
        <v>537</v>
      </c>
      <c r="E469" s="94" t="s">
        <v>175</v>
      </c>
    </row>
    <row r="470" spans="1:5" x14ac:dyDescent="0.25">
      <c r="A470" s="95">
        <v>45306</v>
      </c>
      <c r="B470" s="155"/>
      <c r="C470" s="99"/>
      <c r="D470" s="94"/>
      <c r="E470" s="94"/>
    </row>
    <row r="471" spans="1:5" x14ac:dyDescent="0.25">
      <c r="A471" s="94" t="s">
        <v>23</v>
      </c>
      <c r="B471" s="156">
        <v>690.33</v>
      </c>
      <c r="C471" t="s">
        <v>733</v>
      </c>
      <c r="D471" t="s">
        <v>734</v>
      </c>
      <c r="E471" s="94" t="s">
        <v>23</v>
      </c>
    </row>
    <row r="472" spans="1:5" x14ac:dyDescent="0.25">
      <c r="A472" s="94" t="s">
        <v>23</v>
      </c>
      <c r="B472" s="156">
        <v>1336.32</v>
      </c>
      <c r="C472" t="s">
        <v>735</v>
      </c>
      <c r="D472" t="s">
        <v>734</v>
      </c>
      <c r="E472" s="94" t="s">
        <v>23</v>
      </c>
    </row>
    <row r="473" spans="1:5" x14ac:dyDescent="0.25">
      <c r="A473" s="94" t="s">
        <v>23</v>
      </c>
      <c r="B473" s="156">
        <v>256.87</v>
      </c>
      <c r="C473" t="s">
        <v>736</v>
      </c>
      <c r="D473" t="s">
        <v>734</v>
      </c>
      <c r="E473" s="94"/>
    </row>
    <row r="474" spans="1:5" x14ac:dyDescent="0.25">
      <c r="A474" s="94" t="s">
        <v>23</v>
      </c>
      <c r="B474" s="156">
        <v>667</v>
      </c>
      <c r="C474" t="s">
        <v>737</v>
      </c>
      <c r="D474" t="s">
        <v>734</v>
      </c>
      <c r="E474" s="94"/>
    </row>
    <row r="475" spans="1:5" x14ac:dyDescent="0.25">
      <c r="A475" s="94" t="s">
        <v>23</v>
      </c>
      <c r="B475" s="156">
        <v>150</v>
      </c>
      <c r="C475" t="s">
        <v>738</v>
      </c>
      <c r="D475" t="s">
        <v>739</v>
      </c>
      <c r="E475" s="94" t="s">
        <v>23</v>
      </c>
    </row>
    <row r="476" spans="1:5" x14ac:dyDescent="0.25">
      <c r="A476" s="94" t="s">
        <v>23</v>
      </c>
      <c r="B476" s="156">
        <v>470</v>
      </c>
      <c r="C476" t="s">
        <v>740</v>
      </c>
      <c r="D476" t="s">
        <v>739</v>
      </c>
      <c r="E476" s="94"/>
    </row>
    <row r="477" spans="1:5" x14ac:dyDescent="0.25">
      <c r="A477" s="94" t="s">
        <v>23</v>
      </c>
      <c r="B477" s="156">
        <v>928.99</v>
      </c>
      <c r="C477" t="s">
        <v>741</v>
      </c>
      <c r="D477" t="s">
        <v>742</v>
      </c>
      <c r="E477" s="94"/>
    </row>
    <row r="478" spans="1:5" x14ac:dyDescent="0.25">
      <c r="A478" s="94" t="s">
        <v>23</v>
      </c>
      <c r="B478" s="156">
        <v>41.62</v>
      </c>
      <c r="C478" t="s">
        <v>743</v>
      </c>
      <c r="D478" t="s">
        <v>744</v>
      </c>
      <c r="E478" s="94" t="s">
        <v>23</v>
      </c>
    </row>
    <row r="479" spans="1:5" x14ac:dyDescent="0.25">
      <c r="A479" s="94" t="s">
        <v>23</v>
      </c>
      <c r="B479" s="156">
        <v>772.5</v>
      </c>
      <c r="C479" t="s">
        <v>745</v>
      </c>
      <c r="D479" t="s">
        <v>746</v>
      </c>
      <c r="E479" s="94" t="s">
        <v>747</v>
      </c>
    </row>
    <row r="480" spans="1:5" x14ac:dyDescent="0.25">
      <c r="A480" s="94" t="s">
        <v>23</v>
      </c>
      <c r="B480" s="156">
        <v>883</v>
      </c>
      <c r="C480" t="s">
        <v>748</v>
      </c>
      <c r="D480" t="s">
        <v>749</v>
      </c>
      <c r="E480" s="94" t="s">
        <v>23</v>
      </c>
    </row>
    <row r="481" spans="1:5" x14ac:dyDescent="0.25">
      <c r="A481" s="94" t="s">
        <v>23</v>
      </c>
      <c r="B481" s="156">
        <v>604.5</v>
      </c>
      <c r="C481" t="s">
        <v>750</v>
      </c>
      <c r="D481" t="s">
        <v>751</v>
      </c>
      <c r="E481" s="94"/>
    </row>
    <row r="482" spans="1:5" x14ac:dyDescent="0.25">
      <c r="A482" s="94" t="s">
        <v>23</v>
      </c>
      <c r="B482" s="156">
        <v>1357.5</v>
      </c>
      <c r="C482" t="s">
        <v>752</v>
      </c>
      <c r="D482" t="s">
        <v>753</v>
      </c>
      <c r="E482" s="94"/>
    </row>
    <row r="483" spans="1:5" x14ac:dyDescent="0.25">
      <c r="A483" s="94" t="s">
        <v>23</v>
      </c>
      <c r="B483" s="156">
        <v>3553.02</v>
      </c>
      <c r="C483" t="s">
        <v>754</v>
      </c>
      <c r="D483" t="s">
        <v>755</v>
      </c>
      <c r="E483" s="94" t="s">
        <v>23</v>
      </c>
    </row>
    <row r="484" spans="1:5" x14ac:dyDescent="0.25">
      <c r="A484" s="94" t="s">
        <v>23</v>
      </c>
      <c r="B484" s="156">
        <v>254</v>
      </c>
      <c r="C484" t="s">
        <v>756</v>
      </c>
      <c r="D484" t="s">
        <v>757</v>
      </c>
      <c r="E484" s="94"/>
    </row>
    <row r="485" spans="1:5" x14ac:dyDescent="0.25">
      <c r="A485" s="94" t="s">
        <v>23</v>
      </c>
      <c r="B485" s="156">
        <v>530</v>
      </c>
      <c r="C485" t="s">
        <v>758</v>
      </c>
      <c r="D485" t="s">
        <v>757</v>
      </c>
      <c r="E485" s="94"/>
    </row>
    <row r="486" spans="1:5" x14ac:dyDescent="0.25">
      <c r="A486" s="94"/>
      <c r="B486" s="156">
        <v>112</v>
      </c>
      <c r="C486" t="s">
        <v>759</v>
      </c>
      <c r="D486" t="s">
        <v>760</v>
      </c>
      <c r="E486" s="94"/>
    </row>
    <row r="487" spans="1:5" x14ac:dyDescent="0.25">
      <c r="A487" s="94"/>
      <c r="B487" s="156">
        <v>440</v>
      </c>
      <c r="C487" t="s">
        <v>761</v>
      </c>
      <c r="D487" t="s">
        <v>762</v>
      </c>
      <c r="E487" s="94" t="s">
        <v>23</v>
      </c>
    </row>
    <row r="488" spans="1:5" x14ac:dyDescent="0.25">
      <c r="A488" s="94"/>
      <c r="B488" s="158">
        <v>1050</v>
      </c>
      <c r="C488" s="103">
        <v>181779627</v>
      </c>
      <c r="D488" s="140" t="s">
        <v>763</v>
      </c>
      <c r="E488" s="140" t="s">
        <v>291</v>
      </c>
    </row>
    <row r="489" spans="1:5" x14ac:dyDescent="0.25">
      <c r="A489" s="94"/>
      <c r="B489" s="155">
        <v>0</v>
      </c>
      <c r="C489" s="99"/>
      <c r="D489" s="94"/>
      <c r="E489" s="94"/>
    </row>
    <row r="490" spans="1:5" x14ac:dyDescent="0.25">
      <c r="A490" s="94"/>
      <c r="B490" s="155">
        <v>0</v>
      </c>
      <c r="C490" s="99"/>
      <c r="D490" s="94" t="s">
        <v>23</v>
      </c>
      <c r="E490" s="94" t="s">
        <v>23</v>
      </c>
    </row>
    <row r="491" spans="1:5" x14ac:dyDescent="0.25">
      <c r="A491" s="94"/>
      <c r="B491" s="155"/>
      <c r="C491" s="99"/>
      <c r="D491" s="94" t="s">
        <v>23</v>
      </c>
      <c r="E491" s="94"/>
    </row>
    <row r="492" spans="1:5" x14ac:dyDescent="0.25">
      <c r="A492" s="94"/>
      <c r="B492" s="155"/>
      <c r="C492" s="99"/>
      <c r="D492" s="94"/>
      <c r="E492" s="94"/>
    </row>
    <row r="493" spans="1:5" x14ac:dyDescent="0.25">
      <c r="A493" s="94"/>
      <c r="B493" s="155"/>
      <c r="C493" s="99"/>
      <c r="D493" s="94"/>
      <c r="E493" s="94"/>
    </row>
    <row r="494" spans="1:5" x14ac:dyDescent="0.25">
      <c r="A494" s="94"/>
      <c r="B494" s="155"/>
      <c r="C494" s="99"/>
      <c r="D494" s="94"/>
      <c r="E494" s="94"/>
    </row>
    <row r="495" spans="1:5" x14ac:dyDescent="0.25">
      <c r="A495" s="94"/>
      <c r="B495" s="155"/>
      <c r="C495" s="99"/>
      <c r="D495" s="94"/>
      <c r="E495" s="94"/>
    </row>
    <row r="496" spans="1:5" x14ac:dyDescent="0.25">
      <c r="A496" s="94"/>
      <c r="B496" s="155"/>
      <c r="C496" s="99"/>
      <c r="D496" s="94"/>
      <c r="E496" s="94"/>
    </row>
    <row r="497" spans="1:5" x14ac:dyDescent="0.25">
      <c r="A497" s="94"/>
      <c r="B497" s="155"/>
      <c r="C497" s="99"/>
      <c r="D497" s="94"/>
      <c r="E497" s="94"/>
    </row>
    <row r="498" spans="1:5" x14ac:dyDescent="0.25">
      <c r="A498" s="94"/>
      <c r="B498" s="155"/>
      <c r="C498" s="99"/>
      <c r="D498" s="94"/>
      <c r="E498" s="94"/>
    </row>
    <row r="499" spans="1:5" x14ac:dyDescent="0.25">
      <c r="A499" s="94"/>
      <c r="B499" s="155"/>
      <c r="C499" s="99"/>
      <c r="D499" s="94"/>
      <c r="E499" s="94"/>
    </row>
    <row r="500" spans="1:5" x14ac:dyDescent="0.25">
      <c r="A500" s="94"/>
      <c r="B500" s="155"/>
      <c r="C500" s="99"/>
      <c r="D500" s="94"/>
      <c r="E500" s="94"/>
    </row>
    <row r="501" spans="1:5" x14ac:dyDescent="0.25">
      <c r="A501" s="94"/>
      <c r="B501" s="155"/>
      <c r="C501" s="99"/>
      <c r="D501" s="94"/>
      <c r="E501" s="94"/>
    </row>
    <row r="502" spans="1:5" x14ac:dyDescent="0.25">
      <c r="A502" s="94"/>
      <c r="B502" s="155"/>
      <c r="C502" s="99"/>
      <c r="D502" s="94"/>
      <c r="E502" s="94"/>
    </row>
    <row r="503" spans="1:5" x14ac:dyDescent="0.25">
      <c r="A503" s="94"/>
      <c r="B503" s="155"/>
      <c r="C503" s="99"/>
      <c r="D503" s="94"/>
      <c r="E503" s="94"/>
    </row>
    <row r="504" spans="1:5" x14ac:dyDescent="0.25">
      <c r="A504" s="94"/>
      <c r="B504" s="155"/>
      <c r="C504" s="99"/>
      <c r="D504" s="94"/>
      <c r="E504" s="94"/>
    </row>
    <row r="505" spans="1:5" x14ac:dyDescent="0.25">
      <c r="A505" s="94"/>
      <c r="B505" s="155"/>
      <c r="C505" s="99"/>
      <c r="D505" s="94"/>
      <c r="E505" s="94"/>
    </row>
    <row r="506" spans="1:5" x14ac:dyDescent="0.25">
      <c r="A506" s="94"/>
      <c r="B506" s="155"/>
      <c r="C506" s="99"/>
      <c r="D506" s="94"/>
      <c r="E506" s="94"/>
    </row>
    <row r="507" spans="1:5" x14ac:dyDescent="0.25">
      <c r="A507" s="94"/>
      <c r="B507" s="155"/>
      <c r="C507" s="99"/>
      <c r="D507" s="94"/>
      <c r="E507" s="94"/>
    </row>
    <row r="508" spans="1:5" x14ac:dyDescent="0.25">
      <c r="A508" s="94"/>
      <c r="B508" s="155"/>
      <c r="C508" s="99"/>
      <c r="D508" s="94"/>
      <c r="E508" s="94"/>
    </row>
    <row r="509" spans="1:5" x14ac:dyDescent="0.25">
      <c r="A509" s="94"/>
      <c r="B509" s="155"/>
      <c r="C509" s="99"/>
      <c r="D509" s="94"/>
      <c r="E509" s="94"/>
    </row>
    <row r="510" spans="1:5" x14ac:dyDescent="0.25">
      <c r="A510" s="98" t="s">
        <v>23</v>
      </c>
      <c r="B510" s="157" t="s">
        <v>23</v>
      </c>
      <c r="C510" s="100"/>
      <c r="D510" s="94"/>
      <c r="E510" s="94"/>
    </row>
    <row r="511" spans="1:5" x14ac:dyDescent="0.25">
      <c r="A511" s="94"/>
      <c r="B511" s="155"/>
      <c r="C511" s="99"/>
      <c r="D511" s="94"/>
      <c r="E511" s="94"/>
    </row>
    <row r="512" spans="1:5" x14ac:dyDescent="0.25">
      <c r="A512" s="94"/>
      <c r="B512" s="155"/>
      <c r="C512" s="99"/>
      <c r="D512" s="94"/>
      <c r="E512" s="94"/>
    </row>
    <row r="513" spans="1:5" x14ac:dyDescent="0.25">
      <c r="A513" s="94"/>
      <c r="B513" s="155"/>
      <c r="C513" s="99"/>
      <c r="D513" s="94"/>
      <c r="E513" s="94"/>
    </row>
    <row r="514" spans="1:5" x14ac:dyDescent="0.25">
      <c r="A514" s="94"/>
      <c r="B514" s="155"/>
      <c r="C514" s="99"/>
      <c r="D514" s="94"/>
      <c r="E514" s="94"/>
    </row>
    <row r="515" spans="1:5" x14ac:dyDescent="0.25">
      <c r="A515" s="94"/>
      <c r="B515" s="155"/>
      <c r="C515" s="99"/>
      <c r="D515" s="94"/>
      <c r="E515" s="94"/>
    </row>
    <row r="516" spans="1:5" x14ac:dyDescent="0.25">
      <c r="A516" s="94"/>
      <c r="B516" s="155"/>
      <c r="C516" s="99"/>
      <c r="D516" s="94"/>
      <c r="E516" s="94"/>
    </row>
    <row r="517" spans="1:5" x14ac:dyDescent="0.25">
      <c r="A517" s="94"/>
      <c r="B517" s="155"/>
      <c r="C517" s="99"/>
      <c r="D517" s="94"/>
      <c r="E517" s="94"/>
    </row>
    <row r="518" spans="1:5" x14ac:dyDescent="0.25">
      <c r="A518" s="98" t="s">
        <v>17</v>
      </c>
      <c r="B518" s="157">
        <f>SUM(B470:B517)</f>
        <v>14097.65</v>
      </c>
      <c r="C518" s="100"/>
      <c r="D518" s="94"/>
      <c r="E518" s="94"/>
    </row>
    <row r="521" spans="1:5" x14ac:dyDescent="0.25">
      <c r="A521" s="94" t="s">
        <v>0</v>
      </c>
      <c r="B521" s="155" t="s">
        <v>28</v>
      </c>
      <c r="C521" s="99" t="s">
        <v>536</v>
      </c>
      <c r="D521" s="94" t="s">
        <v>537</v>
      </c>
      <c r="E521" s="94" t="s">
        <v>175</v>
      </c>
    </row>
    <row r="522" spans="1:5" x14ac:dyDescent="0.25">
      <c r="A522" s="95">
        <v>45307</v>
      </c>
      <c r="B522" s="155"/>
      <c r="C522" s="99"/>
      <c r="D522" s="94"/>
      <c r="E522" s="94"/>
    </row>
    <row r="523" spans="1:5" x14ac:dyDescent="0.25">
      <c r="A523" s="94" t="s">
        <v>23</v>
      </c>
      <c r="B523" s="156">
        <v>315</v>
      </c>
      <c r="C523" t="s">
        <v>764</v>
      </c>
      <c r="D523" t="s">
        <v>765</v>
      </c>
      <c r="E523" s="94" t="s">
        <v>23</v>
      </c>
    </row>
    <row r="524" spans="1:5" x14ac:dyDescent="0.25">
      <c r="A524" s="94" t="s">
        <v>23</v>
      </c>
      <c r="B524" s="156">
        <v>950</v>
      </c>
      <c r="C524" t="s">
        <v>766</v>
      </c>
      <c r="D524" t="s">
        <v>767</v>
      </c>
      <c r="E524" s="94" t="s">
        <v>23</v>
      </c>
    </row>
    <row r="525" spans="1:5" x14ac:dyDescent="0.25">
      <c r="A525" s="94" t="s">
        <v>23</v>
      </c>
      <c r="B525" s="156">
        <v>560</v>
      </c>
      <c r="C525" t="s">
        <v>768</v>
      </c>
      <c r="D525" t="s">
        <v>769</v>
      </c>
      <c r="E525" s="94"/>
    </row>
    <row r="526" spans="1:5" x14ac:dyDescent="0.25">
      <c r="A526" s="94" t="s">
        <v>23</v>
      </c>
      <c r="B526" s="156">
        <v>188</v>
      </c>
      <c r="C526" t="s">
        <v>770</v>
      </c>
      <c r="D526" t="s">
        <v>771</v>
      </c>
      <c r="E526" s="94"/>
    </row>
    <row r="527" spans="1:5" x14ac:dyDescent="0.25">
      <c r="A527" s="94" t="s">
        <v>23</v>
      </c>
      <c r="B527" s="156">
        <v>607</v>
      </c>
      <c r="C527" t="s">
        <v>772</v>
      </c>
      <c r="D527" t="s">
        <v>771</v>
      </c>
      <c r="E527" s="94" t="s">
        <v>23</v>
      </c>
    </row>
    <row r="528" spans="1:5" x14ac:dyDescent="0.25">
      <c r="A528" s="94" t="s">
        <v>23</v>
      </c>
      <c r="B528" s="156">
        <v>320</v>
      </c>
      <c r="C528" t="s">
        <v>773</v>
      </c>
      <c r="D528" t="s">
        <v>774</v>
      </c>
      <c r="E528" s="94"/>
    </row>
    <row r="529" spans="1:5" x14ac:dyDescent="0.25">
      <c r="A529" s="94" t="s">
        <v>23</v>
      </c>
      <c r="B529" s="156">
        <v>57.23</v>
      </c>
      <c r="C529" t="s">
        <v>775</v>
      </c>
      <c r="D529" t="s">
        <v>776</v>
      </c>
      <c r="E529" s="94"/>
    </row>
    <row r="530" spans="1:5" x14ac:dyDescent="0.25">
      <c r="A530" s="94" t="s">
        <v>23</v>
      </c>
      <c r="B530" s="156">
        <v>674</v>
      </c>
      <c r="C530" t="s">
        <v>777</v>
      </c>
      <c r="D530" t="s">
        <v>778</v>
      </c>
      <c r="E530" s="94" t="s">
        <v>23</v>
      </c>
    </row>
    <row r="531" spans="1:5" x14ac:dyDescent="0.25">
      <c r="A531" s="94" t="s">
        <v>23</v>
      </c>
      <c r="B531" s="156">
        <v>854</v>
      </c>
      <c r="C531" t="s">
        <v>779</v>
      </c>
      <c r="D531" t="s">
        <v>780</v>
      </c>
      <c r="E531" s="94" t="s">
        <v>23</v>
      </c>
    </row>
    <row r="532" spans="1:5" x14ac:dyDescent="0.25">
      <c r="A532" s="94" t="s">
        <v>23</v>
      </c>
      <c r="B532" s="156">
        <v>867.5</v>
      </c>
      <c r="C532" t="s">
        <v>781</v>
      </c>
      <c r="D532" t="s">
        <v>780</v>
      </c>
      <c r="E532" s="94" t="s">
        <v>23</v>
      </c>
    </row>
    <row r="533" spans="1:5" x14ac:dyDescent="0.25">
      <c r="A533" s="94" t="s">
        <v>23</v>
      </c>
      <c r="B533" s="156">
        <v>390.5</v>
      </c>
      <c r="C533" t="s">
        <v>782</v>
      </c>
      <c r="D533" t="s">
        <v>783</v>
      </c>
      <c r="E533" s="94"/>
    </row>
    <row r="534" spans="1:5" x14ac:dyDescent="0.25">
      <c r="A534" s="94" t="s">
        <v>23</v>
      </c>
      <c r="B534" s="156">
        <v>1000</v>
      </c>
      <c r="C534" t="s">
        <v>784</v>
      </c>
      <c r="D534" t="s">
        <v>785</v>
      </c>
      <c r="E534" s="94"/>
    </row>
    <row r="535" spans="1:5" x14ac:dyDescent="0.25">
      <c r="A535" s="94" t="s">
        <v>23</v>
      </c>
      <c r="B535" s="156">
        <v>1799.99</v>
      </c>
      <c r="C535" t="s">
        <v>786</v>
      </c>
      <c r="D535" t="s">
        <v>785</v>
      </c>
      <c r="E535" s="94" t="s">
        <v>23</v>
      </c>
    </row>
    <row r="536" spans="1:5" x14ac:dyDescent="0.25">
      <c r="A536" s="94" t="s">
        <v>23</v>
      </c>
      <c r="B536" s="156">
        <v>1000</v>
      </c>
      <c r="C536" t="s">
        <v>787</v>
      </c>
      <c r="D536" t="s">
        <v>539</v>
      </c>
      <c r="E536" s="94"/>
    </row>
    <row r="537" spans="1:5" x14ac:dyDescent="0.25">
      <c r="A537" s="94" t="s">
        <v>23</v>
      </c>
      <c r="B537" s="156">
        <v>0</v>
      </c>
      <c r="C537" t="s">
        <v>23</v>
      </c>
      <c r="D537" t="s">
        <v>23</v>
      </c>
      <c r="E537" s="94"/>
    </row>
    <row r="538" spans="1:5" x14ac:dyDescent="0.25">
      <c r="A538" s="94"/>
      <c r="B538" s="159">
        <v>800</v>
      </c>
      <c r="C538" s="143" t="s">
        <v>788</v>
      </c>
      <c r="D538" s="143" t="s">
        <v>789</v>
      </c>
      <c r="E538" s="140" t="s">
        <v>790</v>
      </c>
    </row>
    <row r="539" spans="1:5" x14ac:dyDescent="0.25">
      <c r="A539" s="94"/>
      <c r="B539" s="156">
        <v>1477</v>
      </c>
      <c r="C539" t="s">
        <v>791</v>
      </c>
      <c r="D539" t="s">
        <v>792</v>
      </c>
      <c r="E539" s="94" t="s">
        <v>23</v>
      </c>
    </row>
    <row r="540" spans="1:5" x14ac:dyDescent="0.25">
      <c r="A540" s="94"/>
      <c r="B540" s="156">
        <v>1269</v>
      </c>
      <c r="C540" t="s">
        <v>793</v>
      </c>
      <c r="D540" t="s">
        <v>794</v>
      </c>
      <c r="E540" s="94"/>
    </row>
    <row r="541" spans="1:5" x14ac:dyDescent="0.25">
      <c r="A541" s="94"/>
      <c r="B541" s="156">
        <v>392.5</v>
      </c>
      <c r="C541" t="s">
        <v>795</v>
      </c>
      <c r="D541" t="s">
        <v>796</v>
      </c>
      <c r="E541" s="94"/>
    </row>
    <row r="542" spans="1:5" x14ac:dyDescent="0.25">
      <c r="A542" s="94"/>
      <c r="B542" s="156">
        <v>446</v>
      </c>
      <c r="C542" t="s">
        <v>797</v>
      </c>
      <c r="D542" t="s">
        <v>798</v>
      </c>
      <c r="E542" s="94" t="s">
        <v>23</v>
      </c>
    </row>
    <row r="543" spans="1:5" x14ac:dyDescent="0.25">
      <c r="A543" s="94"/>
      <c r="B543" s="155"/>
      <c r="C543" s="99"/>
      <c r="D543" s="94" t="s">
        <v>23</v>
      </c>
      <c r="E543" s="94"/>
    </row>
    <row r="544" spans="1:5" x14ac:dyDescent="0.25">
      <c r="A544" s="94"/>
      <c r="B544" s="155"/>
      <c r="C544" s="99"/>
      <c r="D544" s="94"/>
      <c r="E544" s="94"/>
    </row>
    <row r="545" spans="1:5" x14ac:dyDescent="0.25">
      <c r="A545" s="94"/>
      <c r="B545" s="155"/>
      <c r="C545" s="99"/>
      <c r="D545" s="94"/>
      <c r="E545" s="94"/>
    </row>
    <row r="546" spans="1:5" x14ac:dyDescent="0.25">
      <c r="A546" s="94"/>
      <c r="B546" s="155"/>
      <c r="C546" s="99"/>
      <c r="D546" s="94"/>
      <c r="E546" s="94"/>
    </row>
    <row r="547" spans="1:5" x14ac:dyDescent="0.25">
      <c r="A547" s="94"/>
      <c r="B547" s="155"/>
      <c r="C547" s="99"/>
      <c r="D547" s="94"/>
      <c r="E547" s="94"/>
    </row>
    <row r="548" spans="1:5" x14ac:dyDescent="0.25">
      <c r="A548" s="94"/>
      <c r="B548" s="155"/>
      <c r="C548" s="99"/>
      <c r="D548" s="94"/>
      <c r="E548" s="94"/>
    </row>
    <row r="549" spans="1:5" x14ac:dyDescent="0.25">
      <c r="A549" s="94"/>
      <c r="B549" s="155"/>
      <c r="C549" s="99"/>
      <c r="D549" s="94"/>
      <c r="E549" s="94"/>
    </row>
    <row r="550" spans="1:5" x14ac:dyDescent="0.25">
      <c r="A550" s="94"/>
      <c r="B550" s="155"/>
      <c r="C550" s="99"/>
      <c r="D550" s="94"/>
      <c r="E550" s="94"/>
    </row>
    <row r="551" spans="1:5" x14ac:dyDescent="0.25">
      <c r="A551" s="94"/>
      <c r="B551" s="155"/>
      <c r="C551" s="99"/>
      <c r="D551" s="94"/>
      <c r="E551" s="94"/>
    </row>
    <row r="552" spans="1:5" x14ac:dyDescent="0.25">
      <c r="A552" s="94"/>
      <c r="B552" s="155"/>
      <c r="C552" s="99"/>
      <c r="D552" s="94"/>
      <c r="E552" s="94"/>
    </row>
    <row r="553" spans="1:5" x14ac:dyDescent="0.25">
      <c r="A553" s="94"/>
      <c r="B553" s="155"/>
      <c r="C553" s="99"/>
      <c r="D553" s="94"/>
      <c r="E553" s="94"/>
    </row>
    <row r="554" spans="1:5" x14ac:dyDescent="0.25">
      <c r="A554" s="94"/>
      <c r="B554" s="155"/>
      <c r="C554" s="99"/>
      <c r="D554" s="94"/>
      <c r="E554" s="94"/>
    </row>
    <row r="555" spans="1:5" x14ac:dyDescent="0.25">
      <c r="A555" s="94"/>
      <c r="B555" s="155"/>
      <c r="C555" s="99"/>
      <c r="D555" s="94"/>
      <c r="E555" s="94"/>
    </row>
    <row r="556" spans="1:5" x14ac:dyDescent="0.25">
      <c r="A556" s="94"/>
      <c r="B556" s="155"/>
      <c r="C556" s="99"/>
      <c r="D556" s="94"/>
      <c r="E556" s="94"/>
    </row>
    <row r="557" spans="1:5" x14ac:dyDescent="0.25">
      <c r="A557" s="94"/>
      <c r="B557" s="155"/>
      <c r="C557" s="99"/>
      <c r="D557" s="94"/>
      <c r="E557" s="94"/>
    </row>
    <row r="558" spans="1:5" x14ac:dyDescent="0.25">
      <c r="A558" s="94"/>
      <c r="B558" s="155"/>
      <c r="C558" s="99"/>
      <c r="D558" s="94"/>
      <c r="E558" s="94"/>
    </row>
    <row r="559" spans="1:5" x14ac:dyDescent="0.25">
      <c r="A559" s="94"/>
      <c r="B559" s="155"/>
      <c r="C559" s="99"/>
      <c r="D559" s="94"/>
      <c r="E559" s="94"/>
    </row>
    <row r="560" spans="1:5" x14ac:dyDescent="0.25">
      <c r="A560" s="94"/>
      <c r="B560" s="155"/>
      <c r="C560" s="99"/>
      <c r="D560" s="94"/>
      <c r="E560" s="94"/>
    </row>
    <row r="561" spans="1:5" x14ac:dyDescent="0.25">
      <c r="A561" s="94"/>
      <c r="B561" s="155"/>
      <c r="C561" s="99"/>
      <c r="D561" s="94"/>
      <c r="E561" s="94"/>
    </row>
    <row r="562" spans="1:5" x14ac:dyDescent="0.25">
      <c r="A562" s="98" t="s">
        <v>23</v>
      </c>
      <c r="B562" s="157" t="s">
        <v>23</v>
      </c>
      <c r="C562" s="100"/>
      <c r="D562" s="94"/>
      <c r="E562" s="94"/>
    </row>
    <row r="563" spans="1:5" x14ac:dyDescent="0.25">
      <c r="A563" s="94"/>
      <c r="B563" s="155"/>
      <c r="C563" s="99"/>
      <c r="D563" s="94"/>
      <c r="E563" s="94"/>
    </row>
    <row r="564" spans="1:5" x14ac:dyDescent="0.25">
      <c r="A564" s="94"/>
      <c r="B564" s="155"/>
      <c r="C564" s="99"/>
      <c r="D564" s="94"/>
      <c r="E564" s="94"/>
    </row>
    <row r="565" spans="1:5" x14ac:dyDescent="0.25">
      <c r="A565" s="94"/>
      <c r="B565" s="155"/>
      <c r="C565" s="99"/>
      <c r="D565" s="94"/>
      <c r="E565" s="94"/>
    </row>
    <row r="566" spans="1:5" x14ac:dyDescent="0.25">
      <c r="A566" s="94"/>
      <c r="B566" s="155"/>
      <c r="C566" s="99"/>
      <c r="D566" s="94"/>
      <c r="E566" s="94"/>
    </row>
    <row r="567" spans="1:5" x14ac:dyDescent="0.25">
      <c r="A567" s="94"/>
      <c r="B567" s="155"/>
      <c r="C567" s="99"/>
      <c r="D567" s="94"/>
      <c r="E567" s="94"/>
    </row>
    <row r="568" spans="1:5" x14ac:dyDescent="0.25">
      <c r="A568" s="94"/>
      <c r="B568" s="155"/>
      <c r="C568" s="99"/>
      <c r="D568" s="94"/>
      <c r="E568" s="94"/>
    </row>
    <row r="569" spans="1:5" x14ac:dyDescent="0.25">
      <c r="A569" s="94"/>
      <c r="B569" s="155"/>
      <c r="C569" s="99"/>
      <c r="D569" s="94"/>
      <c r="E569" s="94"/>
    </row>
    <row r="570" spans="1:5" x14ac:dyDescent="0.25">
      <c r="A570" s="98" t="s">
        <v>17</v>
      </c>
      <c r="B570" s="157">
        <f>SUM(B522:B569)</f>
        <v>13967.72</v>
      </c>
      <c r="C570" s="100"/>
      <c r="D570" s="94"/>
      <c r="E570" s="94"/>
    </row>
    <row r="573" spans="1:5" x14ac:dyDescent="0.25">
      <c r="A573" s="94" t="s">
        <v>0</v>
      </c>
      <c r="B573" s="155" t="s">
        <v>28</v>
      </c>
      <c r="C573" s="99" t="s">
        <v>536</v>
      </c>
      <c r="D573" s="94" t="s">
        <v>537</v>
      </c>
      <c r="E573" s="94" t="s">
        <v>175</v>
      </c>
    </row>
    <row r="574" spans="1:5" x14ac:dyDescent="0.25">
      <c r="A574" s="95">
        <v>45308</v>
      </c>
      <c r="B574" s="155"/>
      <c r="C574" s="99"/>
      <c r="D574" s="94"/>
      <c r="E574" s="94"/>
    </row>
    <row r="575" spans="1:5" x14ac:dyDescent="0.25">
      <c r="A575" s="94" t="s">
        <v>23</v>
      </c>
      <c r="B575" s="156">
        <v>704.5</v>
      </c>
      <c r="C575" t="s">
        <v>799</v>
      </c>
      <c r="D575" t="s">
        <v>800</v>
      </c>
      <c r="E575" s="94" t="s">
        <v>23</v>
      </c>
    </row>
    <row r="576" spans="1:5" x14ac:dyDescent="0.25">
      <c r="A576" s="94" t="s">
        <v>23</v>
      </c>
      <c r="B576" s="156">
        <v>285</v>
      </c>
      <c r="C576" t="s">
        <v>801</v>
      </c>
      <c r="D576" t="s">
        <v>626</v>
      </c>
      <c r="E576" s="94" t="s">
        <v>23</v>
      </c>
    </row>
    <row r="577" spans="1:5" x14ac:dyDescent="0.25">
      <c r="A577" s="94" t="s">
        <v>23</v>
      </c>
      <c r="B577" s="156">
        <v>557.5</v>
      </c>
      <c r="C577" t="s">
        <v>802</v>
      </c>
      <c r="D577" t="s">
        <v>803</v>
      </c>
      <c r="E577" s="94"/>
    </row>
    <row r="578" spans="1:5" x14ac:dyDescent="0.25">
      <c r="A578" s="94" t="s">
        <v>23</v>
      </c>
      <c r="B578" s="156">
        <v>423.5</v>
      </c>
      <c r="C578" t="s">
        <v>804</v>
      </c>
      <c r="D578" t="s">
        <v>803</v>
      </c>
      <c r="E578" s="94"/>
    </row>
    <row r="579" spans="1:5" x14ac:dyDescent="0.25">
      <c r="A579" s="94" t="s">
        <v>23</v>
      </c>
      <c r="B579" s="156">
        <v>0</v>
      </c>
      <c r="C579" s="93" t="s">
        <v>23</v>
      </c>
      <c r="D579" s="93" t="s">
        <v>23</v>
      </c>
      <c r="E579" s="94" t="s">
        <v>23</v>
      </c>
    </row>
    <row r="580" spans="1:5" x14ac:dyDescent="0.25">
      <c r="A580" s="94" t="s">
        <v>23</v>
      </c>
      <c r="B580" s="156">
        <v>560.5</v>
      </c>
      <c r="C580" t="s">
        <v>805</v>
      </c>
      <c r="D580" t="s">
        <v>806</v>
      </c>
      <c r="E580" s="94"/>
    </row>
    <row r="581" spans="1:5" x14ac:dyDescent="0.25">
      <c r="A581" s="94" t="s">
        <v>23</v>
      </c>
      <c r="B581" s="156">
        <v>712.5</v>
      </c>
      <c r="C581" t="s">
        <v>807</v>
      </c>
      <c r="D581" t="s">
        <v>808</v>
      </c>
      <c r="E581" s="94"/>
    </row>
    <row r="582" spans="1:5" x14ac:dyDescent="0.25">
      <c r="A582" s="94" t="s">
        <v>23</v>
      </c>
      <c r="B582" s="156">
        <v>559</v>
      </c>
      <c r="C582" t="s">
        <v>809</v>
      </c>
      <c r="D582" t="s">
        <v>810</v>
      </c>
      <c r="E582" s="94" t="s">
        <v>23</v>
      </c>
    </row>
    <row r="583" spans="1:5" x14ac:dyDescent="0.25">
      <c r="A583" s="94" t="s">
        <v>23</v>
      </c>
      <c r="B583" s="158">
        <v>731</v>
      </c>
      <c r="C583" s="140" t="s">
        <v>23</v>
      </c>
      <c r="D583" s="139" t="s">
        <v>811</v>
      </c>
      <c r="E583" s="94" t="s">
        <v>23</v>
      </c>
    </row>
    <row r="584" spans="1:5" x14ac:dyDescent="0.25">
      <c r="A584" s="94" t="s">
        <v>23</v>
      </c>
      <c r="B584" s="155">
        <v>0</v>
      </c>
      <c r="C584" s="94" t="s">
        <v>23</v>
      </c>
      <c r="D584" s="94" t="s">
        <v>23</v>
      </c>
      <c r="E584" s="94" t="s">
        <v>23</v>
      </c>
    </row>
    <row r="585" spans="1:5" x14ac:dyDescent="0.25">
      <c r="A585" s="94" t="s">
        <v>23</v>
      </c>
      <c r="B585" s="155">
        <v>0</v>
      </c>
      <c r="C585" s="94" t="s">
        <v>23</v>
      </c>
      <c r="D585" s="94" t="s">
        <v>23</v>
      </c>
      <c r="E585" s="94"/>
    </row>
    <row r="586" spans="1:5" x14ac:dyDescent="0.25">
      <c r="A586" s="94" t="s">
        <v>23</v>
      </c>
      <c r="B586" s="155">
        <v>0</v>
      </c>
      <c r="C586" s="94" t="s">
        <v>23</v>
      </c>
      <c r="D586" s="94" t="s">
        <v>23</v>
      </c>
      <c r="E586" s="94"/>
    </row>
    <row r="587" spans="1:5" x14ac:dyDescent="0.25">
      <c r="A587" s="94" t="s">
        <v>23</v>
      </c>
      <c r="B587" s="155">
        <v>0</v>
      </c>
      <c r="C587" s="94" t="s">
        <v>23</v>
      </c>
      <c r="D587" s="94" t="s">
        <v>23</v>
      </c>
      <c r="E587" s="94" t="s">
        <v>23</v>
      </c>
    </row>
    <row r="588" spans="1:5" x14ac:dyDescent="0.25">
      <c r="A588" s="94" t="s">
        <v>23</v>
      </c>
      <c r="B588" s="155">
        <v>0</v>
      </c>
      <c r="C588" s="94" t="s">
        <v>23</v>
      </c>
      <c r="D588" s="94" t="s">
        <v>23</v>
      </c>
      <c r="E588" s="94"/>
    </row>
    <row r="589" spans="1:5" x14ac:dyDescent="0.25">
      <c r="A589" s="94" t="s">
        <v>23</v>
      </c>
      <c r="B589" s="155">
        <v>0</v>
      </c>
      <c r="C589" s="99"/>
      <c r="D589" s="94" t="s">
        <v>23</v>
      </c>
      <c r="E589" s="94"/>
    </row>
    <row r="590" spans="1:5" x14ac:dyDescent="0.25">
      <c r="A590" s="94"/>
      <c r="B590" s="155">
        <v>0</v>
      </c>
      <c r="C590" s="99"/>
      <c r="D590" s="94"/>
      <c r="E590" s="94"/>
    </row>
    <row r="591" spans="1:5" x14ac:dyDescent="0.25">
      <c r="A591" s="94"/>
      <c r="B591" s="155">
        <v>0</v>
      </c>
      <c r="C591" s="99"/>
      <c r="D591" s="94"/>
      <c r="E591" s="94" t="s">
        <v>23</v>
      </c>
    </row>
    <row r="592" spans="1:5" x14ac:dyDescent="0.25">
      <c r="A592" s="94"/>
      <c r="B592" s="155">
        <v>0</v>
      </c>
      <c r="C592" s="99"/>
      <c r="D592" s="94"/>
      <c r="E592" s="94"/>
    </row>
    <row r="593" spans="1:5" x14ac:dyDescent="0.25">
      <c r="A593" s="94"/>
      <c r="B593" s="155">
        <v>0</v>
      </c>
      <c r="C593" s="99"/>
      <c r="D593" s="94"/>
      <c r="E593" s="94"/>
    </row>
    <row r="594" spans="1:5" x14ac:dyDescent="0.25">
      <c r="A594" s="94"/>
      <c r="B594" s="155">
        <v>0</v>
      </c>
      <c r="C594" s="99"/>
      <c r="D594" s="94" t="s">
        <v>23</v>
      </c>
      <c r="E594" s="94" t="s">
        <v>23</v>
      </c>
    </row>
    <row r="595" spans="1:5" x14ac:dyDescent="0.25">
      <c r="A595" s="94"/>
      <c r="B595" s="155"/>
      <c r="C595" s="99"/>
      <c r="D595" s="94" t="s">
        <v>23</v>
      </c>
      <c r="E595" s="94"/>
    </row>
    <row r="596" spans="1:5" x14ac:dyDescent="0.25">
      <c r="A596" s="94"/>
      <c r="B596" s="155"/>
      <c r="C596" s="99"/>
      <c r="D596" s="94"/>
      <c r="E596" s="94"/>
    </row>
    <row r="597" spans="1:5" x14ac:dyDescent="0.25">
      <c r="A597" s="94"/>
      <c r="B597" s="155"/>
      <c r="C597" s="99"/>
      <c r="D597" s="94"/>
      <c r="E597" s="94"/>
    </row>
    <row r="598" spans="1:5" x14ac:dyDescent="0.25">
      <c r="A598" s="94"/>
      <c r="B598" s="155"/>
      <c r="C598" s="99"/>
      <c r="D598" s="94"/>
      <c r="E598" s="94"/>
    </row>
    <row r="599" spans="1:5" x14ac:dyDescent="0.25">
      <c r="A599" s="94"/>
      <c r="B599" s="155"/>
      <c r="C599" s="99"/>
      <c r="D599" s="94"/>
      <c r="E599" s="94"/>
    </row>
    <row r="600" spans="1:5" x14ac:dyDescent="0.25">
      <c r="A600" s="94"/>
      <c r="B600" s="155"/>
      <c r="C600" s="99"/>
      <c r="D600" s="94"/>
      <c r="E600" s="94"/>
    </row>
    <row r="601" spans="1:5" x14ac:dyDescent="0.25">
      <c r="A601" s="94"/>
      <c r="B601" s="155"/>
      <c r="C601" s="99"/>
      <c r="D601" s="94"/>
      <c r="E601" s="94"/>
    </row>
    <row r="602" spans="1:5" x14ac:dyDescent="0.25">
      <c r="A602" s="94"/>
      <c r="B602" s="155"/>
      <c r="C602" s="99"/>
      <c r="D602" s="94"/>
      <c r="E602" s="94"/>
    </row>
    <row r="603" spans="1:5" x14ac:dyDescent="0.25">
      <c r="A603" s="94"/>
      <c r="B603" s="155"/>
      <c r="C603" s="99"/>
      <c r="D603" s="94"/>
      <c r="E603" s="94"/>
    </row>
    <row r="604" spans="1:5" x14ac:dyDescent="0.25">
      <c r="A604" s="94"/>
      <c r="B604" s="155"/>
      <c r="C604" s="99"/>
      <c r="D604" s="94"/>
      <c r="E604" s="94"/>
    </row>
    <row r="605" spans="1:5" x14ac:dyDescent="0.25">
      <c r="A605" s="94"/>
      <c r="B605" s="155"/>
      <c r="C605" s="99"/>
      <c r="D605" s="94"/>
      <c r="E605" s="94"/>
    </row>
    <row r="606" spans="1:5" x14ac:dyDescent="0.25">
      <c r="A606" s="94"/>
      <c r="B606" s="155"/>
      <c r="C606" s="99"/>
      <c r="D606" s="94"/>
      <c r="E606" s="94"/>
    </row>
    <row r="607" spans="1:5" x14ac:dyDescent="0.25">
      <c r="A607" s="94"/>
      <c r="B607" s="155"/>
      <c r="C607" s="99"/>
      <c r="D607" s="94"/>
      <c r="E607" s="94"/>
    </row>
    <row r="608" spans="1:5" x14ac:dyDescent="0.25">
      <c r="A608" s="94"/>
      <c r="B608" s="155"/>
      <c r="C608" s="99"/>
      <c r="D608" s="94"/>
      <c r="E608" s="94"/>
    </row>
    <row r="609" spans="1:5" x14ac:dyDescent="0.25">
      <c r="A609" s="94"/>
      <c r="B609" s="155"/>
      <c r="C609" s="99"/>
      <c r="D609" s="94"/>
      <c r="E609" s="94"/>
    </row>
    <row r="610" spans="1:5" x14ac:dyDescent="0.25">
      <c r="A610" s="94"/>
      <c r="B610" s="155"/>
      <c r="C610" s="99"/>
      <c r="D610" s="94"/>
      <c r="E610" s="94"/>
    </row>
    <row r="611" spans="1:5" x14ac:dyDescent="0.25">
      <c r="A611" s="94"/>
      <c r="B611" s="155"/>
      <c r="C611" s="99"/>
      <c r="D611" s="94"/>
      <c r="E611" s="94"/>
    </row>
    <row r="612" spans="1:5" x14ac:dyDescent="0.25">
      <c r="A612" s="94"/>
      <c r="B612" s="155"/>
      <c r="C612" s="99"/>
      <c r="D612" s="94"/>
      <c r="E612" s="94"/>
    </row>
    <row r="613" spans="1:5" x14ac:dyDescent="0.25">
      <c r="A613" s="94"/>
      <c r="B613" s="155"/>
      <c r="C613" s="99"/>
      <c r="D613" s="94"/>
      <c r="E613" s="94"/>
    </row>
    <row r="614" spans="1:5" x14ac:dyDescent="0.25">
      <c r="A614" s="98" t="s">
        <v>23</v>
      </c>
      <c r="B614" s="157" t="s">
        <v>23</v>
      </c>
      <c r="C614" s="100"/>
      <c r="D614" s="94"/>
      <c r="E614" s="94"/>
    </row>
    <row r="615" spans="1:5" x14ac:dyDescent="0.25">
      <c r="A615" s="94"/>
      <c r="B615" s="155"/>
      <c r="C615" s="99"/>
      <c r="D615" s="94"/>
      <c r="E615" s="94"/>
    </row>
    <row r="616" spans="1:5" x14ac:dyDescent="0.25">
      <c r="A616" s="94"/>
      <c r="B616" s="155"/>
      <c r="C616" s="99"/>
      <c r="D616" s="94"/>
      <c r="E616" s="94"/>
    </row>
    <row r="617" spans="1:5" x14ac:dyDescent="0.25">
      <c r="A617" s="94"/>
      <c r="B617" s="155"/>
      <c r="C617" s="99"/>
      <c r="D617" s="94"/>
      <c r="E617" s="94"/>
    </row>
    <row r="618" spans="1:5" x14ac:dyDescent="0.25">
      <c r="A618" s="94"/>
      <c r="B618" s="155"/>
      <c r="C618" s="99"/>
      <c r="D618" s="94"/>
      <c r="E618" s="94"/>
    </row>
    <row r="619" spans="1:5" x14ac:dyDescent="0.25">
      <c r="A619" s="94"/>
      <c r="B619" s="155"/>
      <c r="C619" s="99"/>
      <c r="D619" s="94"/>
      <c r="E619" s="94"/>
    </row>
    <row r="620" spans="1:5" x14ac:dyDescent="0.25">
      <c r="A620" s="94"/>
      <c r="B620" s="155"/>
      <c r="C620" s="99"/>
      <c r="D620" s="94"/>
      <c r="E620" s="94"/>
    </row>
    <row r="621" spans="1:5" x14ac:dyDescent="0.25">
      <c r="A621" s="94"/>
      <c r="B621" s="155"/>
      <c r="C621" s="99"/>
      <c r="D621" s="94"/>
      <c r="E621" s="94"/>
    </row>
    <row r="622" spans="1:5" x14ac:dyDescent="0.25">
      <c r="A622" s="98" t="s">
        <v>17</v>
      </c>
      <c r="B622" s="157">
        <f>SUM(B574:B621)</f>
        <v>4533.5</v>
      </c>
      <c r="C622" s="100"/>
      <c r="D622" s="94"/>
      <c r="E622" s="94"/>
    </row>
    <row r="625" spans="1:5" x14ac:dyDescent="0.25">
      <c r="A625" s="94" t="s">
        <v>0</v>
      </c>
      <c r="B625" s="155" t="s">
        <v>28</v>
      </c>
      <c r="C625" s="99" t="s">
        <v>536</v>
      </c>
      <c r="D625" s="94" t="s">
        <v>537</v>
      </c>
      <c r="E625" s="94" t="s">
        <v>175</v>
      </c>
    </row>
    <row r="626" spans="1:5" x14ac:dyDescent="0.25">
      <c r="A626" s="95">
        <v>45309</v>
      </c>
      <c r="B626" s="155"/>
      <c r="C626" s="99"/>
      <c r="D626" s="94"/>
      <c r="E626" s="94"/>
    </row>
    <row r="627" spans="1:5" x14ac:dyDescent="0.25">
      <c r="A627" s="94" t="s">
        <v>493</v>
      </c>
      <c r="B627" s="156">
        <v>1490</v>
      </c>
      <c r="C627" t="s">
        <v>812</v>
      </c>
      <c r="D627" t="s">
        <v>813</v>
      </c>
      <c r="E627" s="94" t="s">
        <v>23</v>
      </c>
    </row>
    <row r="628" spans="1:5" x14ac:dyDescent="0.25">
      <c r="A628" s="94" t="s">
        <v>493</v>
      </c>
      <c r="B628" s="156">
        <v>718.5</v>
      </c>
      <c r="C628" t="s">
        <v>814</v>
      </c>
      <c r="D628" t="s">
        <v>815</v>
      </c>
      <c r="E628" s="94" t="s">
        <v>23</v>
      </c>
    </row>
    <row r="629" spans="1:5" x14ac:dyDescent="0.25">
      <c r="A629" s="94" t="s">
        <v>493</v>
      </c>
      <c r="B629" s="156">
        <v>359</v>
      </c>
      <c r="C629" t="s">
        <v>816</v>
      </c>
      <c r="D629" t="s">
        <v>817</v>
      </c>
      <c r="E629" s="94"/>
    </row>
    <row r="630" spans="1:5" x14ac:dyDescent="0.25">
      <c r="A630" s="94" t="s">
        <v>493</v>
      </c>
      <c r="B630" s="156">
        <v>274.5</v>
      </c>
      <c r="C630" t="s">
        <v>818</v>
      </c>
      <c r="D630" t="s">
        <v>819</v>
      </c>
      <c r="E630" s="94"/>
    </row>
    <row r="631" spans="1:5" x14ac:dyDescent="0.25">
      <c r="A631" s="94" t="s">
        <v>493</v>
      </c>
      <c r="B631" s="156">
        <v>360</v>
      </c>
      <c r="C631" t="s">
        <v>820</v>
      </c>
      <c r="D631" t="s">
        <v>821</v>
      </c>
      <c r="E631" s="94" t="s">
        <v>23</v>
      </c>
    </row>
    <row r="632" spans="1:5" x14ac:dyDescent="0.25">
      <c r="A632" s="94" t="s">
        <v>493</v>
      </c>
      <c r="B632" s="156">
        <v>108.5</v>
      </c>
      <c r="C632" t="s">
        <v>822</v>
      </c>
      <c r="D632" t="s">
        <v>823</v>
      </c>
      <c r="E632" s="94"/>
    </row>
    <row r="633" spans="1:5" x14ac:dyDescent="0.25">
      <c r="A633" s="94" t="s">
        <v>493</v>
      </c>
      <c r="B633" s="156">
        <v>724</v>
      </c>
      <c r="C633" t="s">
        <v>824</v>
      </c>
      <c r="D633" t="s">
        <v>825</v>
      </c>
      <c r="E633" s="94"/>
    </row>
    <row r="634" spans="1:5" x14ac:dyDescent="0.25">
      <c r="A634" s="94" t="s">
        <v>493</v>
      </c>
      <c r="B634" s="156">
        <v>131</v>
      </c>
      <c r="C634" t="s">
        <v>826</v>
      </c>
      <c r="D634" t="s">
        <v>827</v>
      </c>
      <c r="E634" s="94" t="s">
        <v>23</v>
      </c>
    </row>
    <row r="635" spans="1:5" x14ac:dyDescent="0.25">
      <c r="A635" s="94" t="s">
        <v>493</v>
      </c>
      <c r="B635" s="156">
        <v>340</v>
      </c>
      <c r="C635" t="s">
        <v>828</v>
      </c>
      <c r="D635" t="s">
        <v>829</v>
      </c>
      <c r="E635" s="94" t="s">
        <v>830</v>
      </c>
    </row>
    <row r="636" spans="1:5" x14ac:dyDescent="0.25">
      <c r="A636" s="94" t="s">
        <v>493</v>
      </c>
      <c r="B636" s="156">
        <v>107</v>
      </c>
      <c r="C636" t="s">
        <v>831</v>
      </c>
      <c r="D636" t="s">
        <v>829</v>
      </c>
      <c r="E636" s="94" t="s">
        <v>830</v>
      </c>
    </row>
    <row r="637" spans="1:5" x14ac:dyDescent="0.25">
      <c r="A637" s="94" t="s">
        <v>493</v>
      </c>
      <c r="B637" s="156">
        <v>283</v>
      </c>
      <c r="C637" t="s">
        <v>832</v>
      </c>
      <c r="D637" t="s">
        <v>833</v>
      </c>
      <c r="E637" s="94"/>
    </row>
    <row r="638" spans="1:5" x14ac:dyDescent="0.25">
      <c r="A638" s="94" t="s">
        <v>493</v>
      </c>
      <c r="B638" s="156">
        <v>534</v>
      </c>
      <c r="C638" t="s">
        <v>834</v>
      </c>
      <c r="D638" t="s">
        <v>835</v>
      </c>
      <c r="E638" s="94"/>
    </row>
    <row r="639" spans="1:5" x14ac:dyDescent="0.25">
      <c r="A639" s="94" t="s">
        <v>493</v>
      </c>
      <c r="B639" s="156">
        <v>855</v>
      </c>
      <c r="C639" t="s">
        <v>836</v>
      </c>
      <c r="D639" t="s">
        <v>837</v>
      </c>
      <c r="E639" s="94" t="s">
        <v>23</v>
      </c>
    </row>
    <row r="640" spans="1:5" x14ac:dyDescent="0.25">
      <c r="A640" s="94" t="s">
        <v>493</v>
      </c>
      <c r="B640" s="156">
        <v>193</v>
      </c>
      <c r="C640" t="s">
        <v>838</v>
      </c>
      <c r="D640" t="s">
        <v>839</v>
      </c>
      <c r="E640" s="94"/>
    </row>
    <row r="641" spans="1:5" x14ac:dyDescent="0.25">
      <c r="A641" s="94" t="s">
        <v>493</v>
      </c>
      <c r="B641" s="156">
        <v>53</v>
      </c>
      <c r="C641" t="s">
        <v>840</v>
      </c>
      <c r="D641" t="s">
        <v>841</v>
      </c>
      <c r="E641" s="94" t="s">
        <v>842</v>
      </c>
    </row>
    <row r="642" spans="1:5" x14ac:dyDescent="0.25">
      <c r="A642" s="94" t="s">
        <v>493</v>
      </c>
      <c r="B642" s="156">
        <v>174</v>
      </c>
      <c r="C642" t="s">
        <v>843</v>
      </c>
      <c r="D642" t="s">
        <v>841</v>
      </c>
      <c r="E642" s="94" t="s">
        <v>842</v>
      </c>
    </row>
    <row r="643" spans="1:5" x14ac:dyDescent="0.25">
      <c r="A643" s="94" t="s">
        <v>493</v>
      </c>
      <c r="B643" s="156">
        <v>158.30000000000001</v>
      </c>
      <c r="C643" t="s">
        <v>844</v>
      </c>
      <c r="D643" t="s">
        <v>845</v>
      </c>
      <c r="E643" s="94" t="s">
        <v>846</v>
      </c>
    </row>
    <row r="644" spans="1:5" x14ac:dyDescent="0.25">
      <c r="A644" s="94" t="s">
        <v>493</v>
      </c>
      <c r="B644" s="156">
        <v>808</v>
      </c>
      <c r="C644" t="s">
        <v>847</v>
      </c>
      <c r="D644" t="s">
        <v>845</v>
      </c>
      <c r="E644" s="94"/>
    </row>
    <row r="645" spans="1:5" x14ac:dyDescent="0.25">
      <c r="A645" s="94" t="s">
        <v>493</v>
      </c>
      <c r="B645" s="156">
        <v>761.5</v>
      </c>
      <c r="C645" t="s">
        <v>848</v>
      </c>
      <c r="D645" t="s">
        <v>849</v>
      </c>
      <c r="E645" s="94"/>
    </row>
    <row r="646" spans="1:5" x14ac:dyDescent="0.25">
      <c r="A646" s="94" t="s">
        <v>493</v>
      </c>
      <c r="B646" s="156">
        <v>636.5</v>
      </c>
      <c r="C646" t="s">
        <v>850</v>
      </c>
      <c r="D646" t="s">
        <v>851</v>
      </c>
      <c r="E646" s="94" t="s">
        <v>23</v>
      </c>
    </row>
    <row r="647" spans="1:5" x14ac:dyDescent="0.25">
      <c r="A647" s="94"/>
      <c r="B647" s="156">
        <v>0</v>
      </c>
      <c r="C647" t="s">
        <v>23</v>
      </c>
      <c r="D647" t="s">
        <v>23</v>
      </c>
      <c r="E647" s="94"/>
    </row>
    <row r="648" spans="1:5" x14ac:dyDescent="0.25">
      <c r="A648" s="94" t="s">
        <v>493</v>
      </c>
      <c r="B648" s="156">
        <v>1207</v>
      </c>
      <c r="C648" t="s">
        <v>852</v>
      </c>
      <c r="D648" t="s">
        <v>853</v>
      </c>
      <c r="E648" s="94"/>
    </row>
    <row r="649" spans="1:5" x14ac:dyDescent="0.25">
      <c r="A649" s="94" t="s">
        <v>493</v>
      </c>
      <c r="B649" s="156">
        <v>167</v>
      </c>
      <c r="C649" t="s">
        <v>854</v>
      </c>
      <c r="D649" t="s">
        <v>855</v>
      </c>
      <c r="E649" s="94"/>
    </row>
    <row r="650" spans="1:5" x14ac:dyDescent="0.25">
      <c r="A650" s="140" t="s">
        <v>493</v>
      </c>
      <c r="B650" s="158">
        <v>1025</v>
      </c>
      <c r="C650" s="103"/>
      <c r="D650" s="140" t="s">
        <v>317</v>
      </c>
      <c r="E650" s="140"/>
    </row>
    <row r="651" spans="1:5" x14ac:dyDescent="0.25">
      <c r="A651" s="94"/>
      <c r="B651" s="155"/>
      <c r="C651" s="99"/>
      <c r="D651" s="94"/>
      <c r="E651" s="94"/>
    </row>
    <row r="652" spans="1:5" x14ac:dyDescent="0.25">
      <c r="A652" s="94"/>
      <c r="B652" s="155"/>
      <c r="C652" s="99"/>
      <c r="D652" s="94"/>
      <c r="E652" s="94"/>
    </row>
    <row r="653" spans="1:5" x14ac:dyDescent="0.25">
      <c r="A653" s="94"/>
      <c r="B653" s="155"/>
      <c r="C653" s="99"/>
      <c r="D653" s="94"/>
      <c r="E653" s="94"/>
    </row>
    <row r="654" spans="1:5" x14ac:dyDescent="0.25">
      <c r="A654" s="94"/>
      <c r="B654" s="155"/>
      <c r="C654" s="99"/>
      <c r="D654" s="94"/>
      <c r="E654" s="94"/>
    </row>
    <row r="655" spans="1:5" x14ac:dyDescent="0.25">
      <c r="A655" s="94"/>
      <c r="B655" s="155"/>
      <c r="C655" s="99"/>
      <c r="D655" s="94"/>
      <c r="E655" s="94"/>
    </row>
    <row r="656" spans="1:5" x14ac:dyDescent="0.25">
      <c r="A656" s="94"/>
      <c r="B656" s="155"/>
      <c r="C656" s="99"/>
      <c r="D656" s="94"/>
      <c r="E656" s="94"/>
    </row>
    <row r="657" spans="1:5" x14ac:dyDescent="0.25">
      <c r="A657" s="94"/>
      <c r="B657" s="155"/>
      <c r="C657" s="99"/>
      <c r="D657" s="94"/>
      <c r="E657" s="94"/>
    </row>
    <row r="658" spans="1:5" x14ac:dyDescent="0.25">
      <c r="A658" s="94"/>
      <c r="B658" s="155"/>
      <c r="C658" s="99"/>
      <c r="D658" s="94"/>
      <c r="E658" s="94"/>
    </row>
    <row r="659" spans="1:5" x14ac:dyDescent="0.25">
      <c r="A659" s="94"/>
      <c r="B659" s="155"/>
      <c r="C659" s="99"/>
      <c r="D659" s="94"/>
      <c r="E659" s="94"/>
    </row>
    <row r="660" spans="1:5" x14ac:dyDescent="0.25">
      <c r="A660" s="94"/>
      <c r="B660" s="155"/>
      <c r="C660" s="99"/>
      <c r="D660" s="94"/>
      <c r="E660" s="94"/>
    </row>
    <row r="661" spans="1:5" x14ac:dyDescent="0.25">
      <c r="A661" s="94"/>
      <c r="B661" s="155"/>
      <c r="C661" s="99"/>
      <c r="D661" s="94"/>
      <c r="E661" s="94"/>
    </row>
    <row r="662" spans="1:5" x14ac:dyDescent="0.25">
      <c r="A662" s="94"/>
      <c r="B662" s="155"/>
      <c r="C662" s="99"/>
      <c r="D662" s="94"/>
      <c r="E662" s="94"/>
    </row>
    <row r="663" spans="1:5" x14ac:dyDescent="0.25">
      <c r="A663" s="94"/>
      <c r="B663" s="155"/>
      <c r="C663" s="99"/>
      <c r="D663" s="94"/>
      <c r="E663" s="94"/>
    </row>
    <row r="664" spans="1:5" x14ac:dyDescent="0.25">
      <c r="A664" s="94"/>
      <c r="B664" s="155"/>
      <c r="C664" s="99"/>
      <c r="D664" s="94"/>
      <c r="E664" s="94"/>
    </row>
    <row r="665" spans="1:5" x14ac:dyDescent="0.25">
      <c r="A665" s="94"/>
      <c r="B665" s="155"/>
      <c r="C665" s="99"/>
      <c r="D665" s="94"/>
      <c r="E665" s="94"/>
    </row>
    <row r="666" spans="1:5" x14ac:dyDescent="0.25">
      <c r="A666" s="98" t="s">
        <v>23</v>
      </c>
      <c r="B666" s="157" t="s">
        <v>23</v>
      </c>
      <c r="C666" s="100"/>
      <c r="D666" s="94"/>
      <c r="E666" s="94"/>
    </row>
    <row r="667" spans="1:5" x14ac:dyDescent="0.25">
      <c r="A667" s="94"/>
      <c r="B667" s="155"/>
      <c r="C667" s="99"/>
      <c r="D667" s="94"/>
      <c r="E667" s="94"/>
    </row>
    <row r="668" spans="1:5" x14ac:dyDescent="0.25">
      <c r="A668" s="94"/>
      <c r="B668" s="155"/>
      <c r="C668" s="99"/>
      <c r="D668" s="94"/>
      <c r="E668" s="94"/>
    </row>
    <row r="669" spans="1:5" x14ac:dyDescent="0.25">
      <c r="A669" s="94"/>
      <c r="B669" s="155"/>
      <c r="C669" s="99"/>
      <c r="D669" s="94"/>
      <c r="E669" s="94"/>
    </row>
    <row r="670" spans="1:5" x14ac:dyDescent="0.25">
      <c r="A670" s="94"/>
      <c r="B670" s="155"/>
      <c r="C670" s="99"/>
      <c r="D670" s="94"/>
      <c r="E670" s="94"/>
    </row>
    <row r="671" spans="1:5" x14ac:dyDescent="0.25">
      <c r="A671" s="94"/>
      <c r="B671" s="155"/>
      <c r="C671" s="99"/>
      <c r="D671" s="94"/>
      <c r="E671" s="94"/>
    </row>
    <row r="672" spans="1:5" x14ac:dyDescent="0.25">
      <c r="A672" s="94"/>
      <c r="B672" s="155"/>
      <c r="C672" s="99"/>
      <c r="D672" s="94"/>
      <c r="E672" s="94"/>
    </row>
    <row r="673" spans="1:5" x14ac:dyDescent="0.25">
      <c r="A673" s="94"/>
      <c r="B673" s="155"/>
      <c r="C673" s="99"/>
      <c r="D673" s="94"/>
      <c r="E673" s="94"/>
    </row>
    <row r="674" spans="1:5" x14ac:dyDescent="0.25">
      <c r="A674" s="98" t="s">
        <v>17</v>
      </c>
      <c r="B674" s="157">
        <f>SUM(B626:B673)</f>
        <v>11467.8</v>
      </c>
      <c r="C674" s="100"/>
      <c r="D674" s="94"/>
      <c r="E674" s="94"/>
    </row>
    <row r="677" spans="1:5" x14ac:dyDescent="0.25">
      <c r="A677" s="94" t="s">
        <v>0</v>
      </c>
      <c r="B677" s="155" t="s">
        <v>28</v>
      </c>
      <c r="C677" s="99" t="s">
        <v>536</v>
      </c>
      <c r="D677" s="94" t="s">
        <v>537</v>
      </c>
      <c r="E677" s="94" t="s">
        <v>175</v>
      </c>
    </row>
    <row r="678" spans="1:5" x14ac:dyDescent="0.25">
      <c r="A678" s="95">
        <v>45310</v>
      </c>
      <c r="B678" s="155"/>
      <c r="C678" s="99"/>
      <c r="D678" s="94"/>
      <c r="E678" s="94"/>
    </row>
    <row r="679" spans="1:5" x14ac:dyDescent="0.25">
      <c r="A679" s="94" t="s">
        <v>23</v>
      </c>
      <c r="B679" s="156">
        <v>0</v>
      </c>
      <c r="C679" t="s">
        <v>23</v>
      </c>
      <c r="D679" t="s">
        <v>23</v>
      </c>
      <c r="E679" s="94" t="s">
        <v>23</v>
      </c>
    </row>
    <row r="680" spans="1:5" x14ac:dyDescent="0.25">
      <c r="A680" s="94" t="s">
        <v>23</v>
      </c>
      <c r="B680" s="156">
        <v>0</v>
      </c>
      <c r="C680" t="s">
        <v>23</v>
      </c>
      <c r="D680" t="s">
        <v>23</v>
      </c>
      <c r="E680" s="94" t="s">
        <v>23</v>
      </c>
    </row>
    <row r="681" spans="1:5" x14ac:dyDescent="0.25">
      <c r="A681" s="94" t="s">
        <v>23</v>
      </c>
      <c r="B681" s="156">
        <v>450.5</v>
      </c>
      <c r="C681" t="s">
        <v>856</v>
      </c>
      <c r="D681" t="s">
        <v>857</v>
      </c>
      <c r="E681" s="94"/>
    </row>
    <row r="682" spans="1:5" x14ac:dyDescent="0.25">
      <c r="A682" s="94" t="s">
        <v>23</v>
      </c>
      <c r="B682" s="156">
        <v>98</v>
      </c>
      <c r="C682" t="s">
        <v>858</v>
      </c>
      <c r="D682" t="s">
        <v>859</v>
      </c>
      <c r="E682" s="94"/>
    </row>
    <row r="683" spans="1:5" x14ac:dyDescent="0.25">
      <c r="A683" s="94" t="s">
        <v>23</v>
      </c>
      <c r="B683" s="156">
        <v>98</v>
      </c>
      <c r="C683" t="s">
        <v>860</v>
      </c>
      <c r="D683" t="s">
        <v>861</v>
      </c>
      <c r="E683" s="94" t="s">
        <v>23</v>
      </c>
    </row>
    <row r="684" spans="1:5" x14ac:dyDescent="0.25">
      <c r="A684" s="94" t="s">
        <v>23</v>
      </c>
      <c r="B684" s="156">
        <v>299.5</v>
      </c>
      <c r="C684" t="s">
        <v>862</v>
      </c>
      <c r="D684" t="s">
        <v>863</v>
      </c>
      <c r="E684" s="94"/>
    </row>
    <row r="685" spans="1:5" x14ac:dyDescent="0.25">
      <c r="A685" s="94" t="s">
        <v>23</v>
      </c>
      <c r="B685" s="156">
        <v>376.5</v>
      </c>
      <c r="C685" t="s">
        <v>864</v>
      </c>
      <c r="D685" t="s">
        <v>865</v>
      </c>
      <c r="E685" s="94"/>
    </row>
    <row r="686" spans="1:5" x14ac:dyDescent="0.25">
      <c r="A686" s="94" t="s">
        <v>23</v>
      </c>
      <c r="B686" s="156">
        <v>160</v>
      </c>
      <c r="C686" t="s">
        <v>866</v>
      </c>
      <c r="D686" t="s">
        <v>867</v>
      </c>
      <c r="E686" s="94" t="s">
        <v>23</v>
      </c>
    </row>
    <row r="687" spans="1:5" x14ac:dyDescent="0.25">
      <c r="A687" s="94" t="s">
        <v>23</v>
      </c>
      <c r="B687" s="156">
        <v>1610</v>
      </c>
      <c r="C687" t="s">
        <v>868</v>
      </c>
      <c r="D687" t="s">
        <v>869</v>
      </c>
      <c r="E687" s="94" t="s">
        <v>23</v>
      </c>
    </row>
    <row r="688" spans="1:5" x14ac:dyDescent="0.25">
      <c r="A688" s="94" t="s">
        <v>23</v>
      </c>
      <c r="B688" s="156">
        <v>40</v>
      </c>
      <c r="C688" t="s">
        <v>870</v>
      </c>
      <c r="D688" t="s">
        <v>871</v>
      </c>
      <c r="E688" s="94" t="s">
        <v>23</v>
      </c>
    </row>
    <row r="689" spans="1:5" x14ac:dyDescent="0.25">
      <c r="A689" s="94" t="s">
        <v>23</v>
      </c>
      <c r="B689" s="156">
        <v>420</v>
      </c>
      <c r="C689" t="s">
        <v>872</v>
      </c>
      <c r="D689" t="s">
        <v>873</v>
      </c>
      <c r="E689" s="94"/>
    </row>
    <row r="690" spans="1:5" x14ac:dyDescent="0.25">
      <c r="A690" s="94" t="s">
        <v>23</v>
      </c>
      <c r="B690" s="156">
        <v>520.5</v>
      </c>
      <c r="C690" t="s">
        <v>874</v>
      </c>
      <c r="D690" t="s">
        <v>875</v>
      </c>
      <c r="E690" s="94"/>
    </row>
    <row r="691" spans="1:5" x14ac:dyDescent="0.25">
      <c r="A691" s="94" t="s">
        <v>23</v>
      </c>
      <c r="B691" s="156">
        <v>0</v>
      </c>
      <c r="C691" t="s">
        <v>23</v>
      </c>
      <c r="D691" t="s">
        <v>23</v>
      </c>
      <c r="E691" s="94" t="s">
        <v>23</v>
      </c>
    </row>
    <row r="692" spans="1:5" x14ac:dyDescent="0.25">
      <c r="A692" s="94" t="s">
        <v>23</v>
      </c>
      <c r="B692" s="156">
        <v>380</v>
      </c>
      <c r="C692" t="s">
        <v>876</v>
      </c>
      <c r="D692" t="s">
        <v>717</v>
      </c>
      <c r="E692" s="94"/>
    </row>
    <row r="693" spans="1:5" x14ac:dyDescent="0.25">
      <c r="A693" s="94" t="s">
        <v>23</v>
      </c>
      <c r="B693" s="156">
        <v>1987.5</v>
      </c>
      <c r="C693" t="s">
        <v>877</v>
      </c>
      <c r="D693" t="s">
        <v>878</v>
      </c>
      <c r="E693" s="94"/>
    </row>
    <row r="694" spans="1:5" x14ac:dyDescent="0.25">
      <c r="A694" s="94"/>
      <c r="B694" s="156">
        <v>98</v>
      </c>
      <c r="C694" t="s">
        <v>879</v>
      </c>
      <c r="D694" t="s">
        <v>880</v>
      </c>
      <c r="E694" s="94"/>
    </row>
    <row r="695" spans="1:5" x14ac:dyDescent="0.25">
      <c r="A695" s="94"/>
      <c r="B695" s="155">
        <v>0</v>
      </c>
      <c r="C695" s="99"/>
      <c r="D695" s="94"/>
      <c r="E695" s="94" t="s">
        <v>23</v>
      </c>
    </row>
    <row r="696" spans="1:5" x14ac:dyDescent="0.25">
      <c r="A696" s="94"/>
      <c r="B696" s="155">
        <v>0</v>
      </c>
      <c r="C696" s="99"/>
      <c r="D696" s="94"/>
      <c r="E696" s="94"/>
    </row>
    <row r="697" spans="1:5" x14ac:dyDescent="0.25">
      <c r="A697" s="94"/>
      <c r="B697" s="155">
        <v>0</v>
      </c>
      <c r="C697" s="99"/>
      <c r="D697" s="94"/>
      <c r="E697" s="94"/>
    </row>
    <row r="698" spans="1:5" x14ac:dyDescent="0.25">
      <c r="A698" s="94"/>
      <c r="B698" s="155">
        <v>0</v>
      </c>
      <c r="C698" s="99"/>
      <c r="D698" s="94" t="s">
        <v>23</v>
      </c>
      <c r="E698" s="94" t="s">
        <v>23</v>
      </c>
    </row>
    <row r="699" spans="1:5" x14ac:dyDescent="0.25">
      <c r="A699" s="94"/>
      <c r="B699" s="155"/>
      <c r="C699" s="99"/>
      <c r="D699" s="94" t="s">
        <v>23</v>
      </c>
      <c r="E699" s="94"/>
    </row>
    <row r="700" spans="1:5" x14ac:dyDescent="0.25">
      <c r="A700" s="94"/>
      <c r="B700" s="155"/>
      <c r="C700" s="99"/>
      <c r="D700" s="94"/>
      <c r="E700" s="94"/>
    </row>
    <row r="701" spans="1:5" x14ac:dyDescent="0.25">
      <c r="A701" s="94"/>
      <c r="B701" s="155"/>
      <c r="C701" s="99"/>
      <c r="D701" s="94"/>
      <c r="E701" s="94"/>
    </row>
    <row r="702" spans="1:5" x14ac:dyDescent="0.25">
      <c r="A702" s="94"/>
      <c r="B702" s="155"/>
      <c r="C702" s="99"/>
      <c r="D702" s="94"/>
      <c r="E702" s="94"/>
    </row>
    <row r="703" spans="1:5" x14ac:dyDescent="0.25">
      <c r="A703" s="94"/>
      <c r="B703" s="155"/>
      <c r="C703" s="99"/>
      <c r="D703" s="94"/>
      <c r="E703" s="94"/>
    </row>
    <row r="704" spans="1:5" x14ac:dyDescent="0.25">
      <c r="A704" s="94"/>
      <c r="B704" s="155"/>
      <c r="C704" s="99"/>
      <c r="D704" s="94"/>
      <c r="E704" s="94"/>
    </row>
    <row r="705" spans="1:5" x14ac:dyDescent="0.25">
      <c r="A705" s="94"/>
      <c r="B705" s="155"/>
      <c r="C705" s="99"/>
      <c r="D705" s="94"/>
      <c r="E705" s="94"/>
    </row>
    <row r="706" spans="1:5" x14ac:dyDescent="0.25">
      <c r="A706" s="94"/>
      <c r="B706" s="155"/>
      <c r="C706" s="99"/>
      <c r="D706" s="94"/>
      <c r="E706" s="94"/>
    </row>
    <row r="707" spans="1:5" x14ac:dyDescent="0.25">
      <c r="A707" s="94"/>
      <c r="B707" s="155"/>
      <c r="C707" s="99"/>
      <c r="D707" s="94"/>
      <c r="E707" s="94"/>
    </row>
    <row r="708" spans="1:5" x14ac:dyDescent="0.25">
      <c r="A708" s="94"/>
      <c r="B708" s="155"/>
      <c r="C708" s="99"/>
      <c r="D708" s="94"/>
      <c r="E708" s="94"/>
    </row>
    <row r="709" spans="1:5" x14ac:dyDescent="0.25">
      <c r="A709" s="94"/>
      <c r="B709" s="155"/>
      <c r="C709" s="99"/>
      <c r="D709" s="94"/>
      <c r="E709" s="94"/>
    </row>
    <row r="710" spans="1:5" x14ac:dyDescent="0.25">
      <c r="A710" s="94"/>
      <c r="B710" s="155"/>
      <c r="C710" s="99"/>
      <c r="D710" s="94"/>
      <c r="E710" s="94"/>
    </row>
    <row r="711" spans="1:5" x14ac:dyDescent="0.25">
      <c r="A711" s="94"/>
      <c r="B711" s="155"/>
      <c r="C711" s="99"/>
      <c r="D711" s="94"/>
      <c r="E711" s="94"/>
    </row>
    <row r="712" spans="1:5" x14ac:dyDescent="0.25">
      <c r="A712" s="94"/>
      <c r="B712" s="155"/>
      <c r="C712" s="99"/>
      <c r="D712" s="94"/>
      <c r="E712" s="94"/>
    </row>
    <row r="713" spans="1:5" x14ac:dyDescent="0.25">
      <c r="A713" s="94"/>
      <c r="B713" s="155"/>
      <c r="C713" s="99"/>
      <c r="D713" s="94"/>
      <c r="E713" s="94"/>
    </row>
    <row r="714" spans="1:5" x14ac:dyDescent="0.25">
      <c r="A714" s="94"/>
      <c r="B714" s="155"/>
      <c r="C714" s="99"/>
      <c r="D714" s="94"/>
      <c r="E714" s="94"/>
    </row>
    <row r="715" spans="1:5" x14ac:dyDescent="0.25">
      <c r="A715" s="94"/>
      <c r="B715" s="155"/>
      <c r="C715" s="99"/>
      <c r="D715" s="94"/>
      <c r="E715" s="94"/>
    </row>
    <row r="716" spans="1:5" x14ac:dyDescent="0.25">
      <c r="A716" s="94"/>
      <c r="B716" s="155"/>
      <c r="C716" s="99"/>
      <c r="D716" s="94"/>
      <c r="E716" s="94"/>
    </row>
    <row r="717" spans="1:5" x14ac:dyDescent="0.25">
      <c r="A717" s="94"/>
      <c r="B717" s="155"/>
      <c r="C717" s="99"/>
      <c r="D717" s="94"/>
      <c r="E717" s="94"/>
    </row>
    <row r="718" spans="1:5" x14ac:dyDescent="0.25">
      <c r="A718" s="98" t="s">
        <v>23</v>
      </c>
      <c r="B718" s="157" t="s">
        <v>23</v>
      </c>
      <c r="C718" s="100"/>
      <c r="D718" s="94"/>
      <c r="E718" s="94"/>
    </row>
    <row r="719" spans="1:5" x14ac:dyDescent="0.25">
      <c r="A719" s="94"/>
      <c r="B719" s="155"/>
      <c r="C719" s="99"/>
      <c r="D719" s="94"/>
      <c r="E719" s="94"/>
    </row>
    <row r="720" spans="1:5" x14ac:dyDescent="0.25">
      <c r="A720" s="94"/>
      <c r="B720" s="155"/>
      <c r="C720" s="99"/>
      <c r="D720" s="94"/>
      <c r="E720" s="94"/>
    </row>
    <row r="721" spans="1:5" x14ac:dyDescent="0.25">
      <c r="A721" s="94"/>
      <c r="B721" s="155"/>
      <c r="C721" s="99"/>
      <c r="D721" s="94"/>
      <c r="E721" s="94"/>
    </row>
    <row r="722" spans="1:5" x14ac:dyDescent="0.25">
      <c r="A722" s="94"/>
      <c r="B722" s="155"/>
      <c r="C722" s="99"/>
      <c r="D722" s="94"/>
      <c r="E722" s="94"/>
    </row>
    <row r="723" spans="1:5" x14ac:dyDescent="0.25">
      <c r="A723" s="94"/>
      <c r="B723" s="155"/>
      <c r="C723" s="99"/>
      <c r="D723" s="94"/>
      <c r="E723" s="94"/>
    </row>
    <row r="724" spans="1:5" x14ac:dyDescent="0.25">
      <c r="A724" s="94"/>
      <c r="B724" s="155"/>
      <c r="C724" s="99"/>
      <c r="D724" s="94"/>
      <c r="E724" s="94"/>
    </row>
    <row r="725" spans="1:5" x14ac:dyDescent="0.25">
      <c r="A725" s="94"/>
      <c r="B725" s="155"/>
      <c r="C725" s="99"/>
      <c r="D725" s="94"/>
      <c r="E725" s="94"/>
    </row>
    <row r="726" spans="1:5" x14ac:dyDescent="0.25">
      <c r="A726" s="98" t="s">
        <v>17</v>
      </c>
      <c r="B726" s="157">
        <f>SUM(B678:B725)</f>
        <v>6538.5</v>
      </c>
      <c r="C726" s="100"/>
      <c r="D726" s="94"/>
      <c r="E726" s="94"/>
    </row>
    <row r="729" spans="1:5" x14ac:dyDescent="0.25">
      <c r="A729" s="94" t="s">
        <v>0</v>
      </c>
      <c r="B729" s="155" t="s">
        <v>28</v>
      </c>
      <c r="C729" s="99" t="s">
        <v>536</v>
      </c>
      <c r="D729" s="94" t="s">
        <v>537</v>
      </c>
      <c r="E729" s="94" t="s">
        <v>175</v>
      </c>
    </row>
    <row r="730" spans="1:5" x14ac:dyDescent="0.25">
      <c r="A730" s="95">
        <v>45313</v>
      </c>
      <c r="B730" s="155"/>
      <c r="C730" s="99"/>
      <c r="D730" s="94"/>
      <c r="E730" s="94"/>
    </row>
    <row r="731" spans="1:5" x14ac:dyDescent="0.25">
      <c r="A731" s="94" t="s">
        <v>23</v>
      </c>
      <c r="B731" s="156">
        <v>446</v>
      </c>
      <c r="C731" t="s">
        <v>881</v>
      </c>
      <c r="D731" t="s">
        <v>882</v>
      </c>
      <c r="E731" s="94" t="s">
        <v>23</v>
      </c>
    </row>
    <row r="732" spans="1:5" x14ac:dyDescent="0.25">
      <c r="A732" s="94" t="s">
        <v>23</v>
      </c>
      <c r="B732" s="156">
        <v>1091</v>
      </c>
      <c r="C732" t="s">
        <v>883</v>
      </c>
      <c r="D732" t="s">
        <v>884</v>
      </c>
      <c r="E732" s="94" t="s">
        <v>23</v>
      </c>
    </row>
    <row r="733" spans="1:5" x14ac:dyDescent="0.25">
      <c r="A733" s="94" t="s">
        <v>23</v>
      </c>
      <c r="B733" s="156">
        <v>100</v>
      </c>
      <c r="C733" t="s">
        <v>885</v>
      </c>
      <c r="D733" t="s">
        <v>886</v>
      </c>
      <c r="E733" s="94"/>
    </row>
    <row r="734" spans="1:5" x14ac:dyDescent="0.25">
      <c r="A734" s="94" t="s">
        <v>23</v>
      </c>
      <c r="B734" s="156">
        <v>248</v>
      </c>
      <c r="C734" t="s">
        <v>887</v>
      </c>
      <c r="D734" t="s">
        <v>888</v>
      </c>
      <c r="E734" s="94"/>
    </row>
    <row r="735" spans="1:5" x14ac:dyDescent="0.25">
      <c r="A735" s="94" t="s">
        <v>23</v>
      </c>
      <c r="B735" s="156">
        <v>265</v>
      </c>
      <c r="C735" t="s">
        <v>889</v>
      </c>
      <c r="D735" t="s">
        <v>890</v>
      </c>
      <c r="E735" s="94" t="s">
        <v>23</v>
      </c>
    </row>
    <row r="736" spans="1:5" x14ac:dyDescent="0.25">
      <c r="A736" s="94" t="s">
        <v>23</v>
      </c>
      <c r="B736" s="156">
        <v>219</v>
      </c>
      <c r="C736" t="s">
        <v>891</v>
      </c>
      <c r="D736" t="s">
        <v>890</v>
      </c>
      <c r="E736" s="94"/>
    </row>
    <row r="737" spans="1:5" x14ac:dyDescent="0.25">
      <c r="A737" s="94" t="s">
        <v>23</v>
      </c>
      <c r="B737" s="156">
        <v>0</v>
      </c>
      <c r="C737" s="93" t="s">
        <v>23</v>
      </c>
      <c r="D737" s="93" t="s">
        <v>23</v>
      </c>
      <c r="E737" s="94"/>
    </row>
    <row r="738" spans="1:5" x14ac:dyDescent="0.25">
      <c r="A738" s="94" t="s">
        <v>23</v>
      </c>
      <c r="B738" s="156">
        <v>0</v>
      </c>
      <c r="C738" s="93" t="s">
        <v>23</v>
      </c>
      <c r="D738" s="93" t="s">
        <v>23</v>
      </c>
      <c r="E738" s="94" t="s">
        <v>23</v>
      </c>
    </row>
    <row r="739" spans="1:5" x14ac:dyDescent="0.25">
      <c r="A739" s="94" t="s">
        <v>23</v>
      </c>
      <c r="B739" s="156">
        <v>0</v>
      </c>
      <c r="C739" s="93" t="s">
        <v>23</v>
      </c>
      <c r="D739" s="93" t="s">
        <v>23</v>
      </c>
      <c r="E739" s="94" t="s">
        <v>23</v>
      </c>
    </row>
    <row r="740" spans="1:5" x14ac:dyDescent="0.25">
      <c r="A740" s="94" t="s">
        <v>23</v>
      </c>
      <c r="B740" s="156">
        <v>284.5</v>
      </c>
      <c r="C740" t="s">
        <v>892</v>
      </c>
      <c r="D740" t="s">
        <v>893</v>
      </c>
      <c r="E740" s="94" t="s">
        <v>23</v>
      </c>
    </row>
    <row r="741" spans="1:5" x14ac:dyDescent="0.25">
      <c r="A741" s="94" t="s">
        <v>23</v>
      </c>
      <c r="B741" s="156">
        <v>810</v>
      </c>
      <c r="C741" t="s">
        <v>894</v>
      </c>
      <c r="D741" t="s">
        <v>895</v>
      </c>
      <c r="E741" s="94"/>
    </row>
    <row r="742" spans="1:5" x14ac:dyDescent="0.25">
      <c r="A742" s="94" t="s">
        <v>23</v>
      </c>
      <c r="B742" s="156">
        <v>218.5</v>
      </c>
      <c r="C742" t="s">
        <v>896</v>
      </c>
      <c r="D742" t="s">
        <v>897</v>
      </c>
      <c r="E742" s="94"/>
    </row>
    <row r="743" spans="1:5" x14ac:dyDescent="0.25">
      <c r="A743" s="94" t="s">
        <v>23</v>
      </c>
      <c r="B743" s="156">
        <v>70</v>
      </c>
      <c r="C743" t="s">
        <v>898</v>
      </c>
      <c r="D743" t="s">
        <v>899</v>
      </c>
      <c r="E743" s="94" t="s">
        <v>23</v>
      </c>
    </row>
    <row r="744" spans="1:5" x14ac:dyDescent="0.25">
      <c r="A744" s="94" t="s">
        <v>23</v>
      </c>
      <c r="B744" s="156">
        <v>100</v>
      </c>
      <c r="C744" t="s">
        <v>900</v>
      </c>
      <c r="D744" t="s">
        <v>901</v>
      </c>
      <c r="E744" s="94"/>
    </row>
    <row r="745" spans="1:5" x14ac:dyDescent="0.25">
      <c r="A745" s="94" t="s">
        <v>23</v>
      </c>
      <c r="B745" s="156">
        <v>100</v>
      </c>
      <c r="C745" t="s">
        <v>902</v>
      </c>
      <c r="D745" t="s">
        <v>903</v>
      </c>
      <c r="E745" s="94"/>
    </row>
    <row r="746" spans="1:5" x14ac:dyDescent="0.25">
      <c r="A746" s="94"/>
      <c r="B746" s="160">
        <v>0</v>
      </c>
      <c r="C746" s="93" t="s">
        <v>23</v>
      </c>
      <c r="D746" s="93" t="s">
        <v>23</v>
      </c>
      <c r="E746" s="94"/>
    </row>
    <row r="747" spans="1:5" x14ac:dyDescent="0.25">
      <c r="A747" s="94"/>
      <c r="B747" s="156">
        <v>0</v>
      </c>
      <c r="C747" s="93" t="s">
        <v>23</v>
      </c>
      <c r="D747" s="93" t="s">
        <v>23</v>
      </c>
      <c r="E747" s="94" t="s">
        <v>23</v>
      </c>
    </row>
    <row r="748" spans="1:5" x14ac:dyDescent="0.25">
      <c r="A748" s="94"/>
      <c r="B748" s="156">
        <v>307</v>
      </c>
      <c r="C748" t="s">
        <v>904</v>
      </c>
      <c r="D748" t="s">
        <v>905</v>
      </c>
      <c r="E748" s="94"/>
    </row>
    <row r="749" spans="1:5" x14ac:dyDescent="0.25">
      <c r="A749" s="94"/>
      <c r="B749" s="156">
        <v>770.87</v>
      </c>
      <c r="C749" t="s">
        <v>906</v>
      </c>
      <c r="D749" t="s">
        <v>907</v>
      </c>
      <c r="E749" s="94"/>
    </row>
    <row r="750" spans="1:5" x14ac:dyDescent="0.25">
      <c r="A750" s="94"/>
      <c r="B750" s="156">
        <v>269.99</v>
      </c>
      <c r="C750" t="s">
        <v>908</v>
      </c>
      <c r="D750" t="s">
        <v>907</v>
      </c>
      <c r="E750" s="94" t="s">
        <v>23</v>
      </c>
    </row>
    <row r="751" spans="1:5" x14ac:dyDescent="0.25">
      <c r="A751" s="94"/>
      <c r="B751" s="156">
        <v>134.99</v>
      </c>
      <c r="C751" t="s">
        <v>909</v>
      </c>
      <c r="D751" t="s">
        <v>907</v>
      </c>
      <c r="E751" s="94"/>
    </row>
    <row r="752" spans="1:5" x14ac:dyDescent="0.25">
      <c r="A752" s="94"/>
      <c r="B752" s="155" t="s">
        <v>23</v>
      </c>
      <c r="C752" s="99"/>
      <c r="D752" s="94" t="s">
        <v>23</v>
      </c>
      <c r="E752" s="94"/>
    </row>
    <row r="753" spans="1:5" x14ac:dyDescent="0.25">
      <c r="A753" s="94"/>
      <c r="B753" s="155" t="s">
        <v>23</v>
      </c>
      <c r="C753" s="99"/>
      <c r="D753" s="94"/>
      <c r="E753" s="94"/>
    </row>
    <row r="754" spans="1:5" x14ac:dyDescent="0.25">
      <c r="A754" s="94"/>
      <c r="B754" s="155"/>
      <c r="C754" s="99"/>
      <c r="D754" s="94"/>
      <c r="E754" s="94"/>
    </row>
    <row r="755" spans="1:5" x14ac:dyDescent="0.25">
      <c r="A755" s="94"/>
      <c r="B755" s="155"/>
      <c r="C755" s="99"/>
      <c r="D755" s="94"/>
      <c r="E755" s="94"/>
    </row>
    <row r="756" spans="1:5" x14ac:dyDescent="0.25">
      <c r="A756" s="94"/>
      <c r="B756" s="155"/>
      <c r="C756" s="99"/>
      <c r="D756" s="94"/>
      <c r="E756" s="94"/>
    </row>
    <row r="757" spans="1:5" x14ac:dyDescent="0.25">
      <c r="A757" s="94"/>
      <c r="B757" s="155"/>
      <c r="C757" s="99"/>
      <c r="D757" s="94"/>
      <c r="E757" s="94"/>
    </row>
    <row r="758" spans="1:5" x14ac:dyDescent="0.25">
      <c r="A758" s="94"/>
      <c r="B758" s="155"/>
      <c r="C758" s="99"/>
      <c r="D758" s="94"/>
      <c r="E758" s="94"/>
    </row>
    <row r="759" spans="1:5" x14ac:dyDescent="0.25">
      <c r="A759" s="94"/>
      <c r="B759" s="155"/>
      <c r="C759" s="99"/>
      <c r="D759" s="94"/>
      <c r="E759" s="94"/>
    </row>
    <row r="760" spans="1:5" x14ac:dyDescent="0.25">
      <c r="A760" s="94"/>
      <c r="B760" s="155"/>
      <c r="C760" s="99"/>
      <c r="D760" s="94"/>
      <c r="E760" s="94"/>
    </row>
    <row r="761" spans="1:5" x14ac:dyDescent="0.25">
      <c r="A761" s="94"/>
      <c r="B761" s="155"/>
      <c r="C761" s="99"/>
      <c r="D761" s="94"/>
      <c r="E761" s="94"/>
    </row>
    <row r="762" spans="1:5" x14ac:dyDescent="0.25">
      <c r="A762" s="94"/>
      <c r="B762" s="155"/>
      <c r="C762" s="99"/>
      <c r="D762" s="94"/>
      <c r="E762" s="94"/>
    </row>
    <row r="763" spans="1:5" x14ac:dyDescent="0.25">
      <c r="A763" s="94"/>
      <c r="B763" s="155"/>
      <c r="C763" s="99"/>
      <c r="D763" s="94"/>
      <c r="E763" s="94"/>
    </row>
    <row r="764" spans="1:5" x14ac:dyDescent="0.25">
      <c r="A764" s="94"/>
      <c r="B764" s="155"/>
      <c r="C764" s="99"/>
      <c r="D764" s="94"/>
      <c r="E764" s="94"/>
    </row>
    <row r="765" spans="1:5" x14ac:dyDescent="0.25">
      <c r="A765" s="94"/>
      <c r="B765" s="155"/>
      <c r="C765" s="99"/>
      <c r="D765" s="94"/>
      <c r="E765" s="94"/>
    </row>
    <row r="766" spans="1:5" x14ac:dyDescent="0.25">
      <c r="A766" s="94"/>
      <c r="B766" s="155"/>
      <c r="C766" s="99"/>
      <c r="D766" s="94"/>
      <c r="E766" s="94"/>
    </row>
    <row r="767" spans="1:5" x14ac:dyDescent="0.25">
      <c r="A767" s="94"/>
      <c r="B767" s="155"/>
      <c r="C767" s="99"/>
      <c r="D767" s="94"/>
      <c r="E767" s="94"/>
    </row>
    <row r="768" spans="1:5" x14ac:dyDescent="0.25">
      <c r="A768" s="94"/>
      <c r="B768" s="155"/>
      <c r="C768" s="99"/>
      <c r="D768" s="94"/>
      <c r="E768" s="94"/>
    </row>
    <row r="769" spans="1:5" x14ac:dyDescent="0.25">
      <c r="A769" s="94"/>
      <c r="B769" s="155"/>
      <c r="C769" s="99"/>
      <c r="D769" s="94"/>
      <c r="E769" s="94"/>
    </row>
    <row r="770" spans="1:5" x14ac:dyDescent="0.25">
      <c r="A770" s="98" t="s">
        <v>23</v>
      </c>
      <c r="B770" s="157" t="s">
        <v>23</v>
      </c>
      <c r="C770" s="100"/>
      <c r="D770" s="94"/>
      <c r="E770" s="94"/>
    </row>
    <row r="771" spans="1:5" x14ac:dyDescent="0.25">
      <c r="A771" s="94"/>
      <c r="B771" s="155"/>
      <c r="C771" s="99"/>
      <c r="D771" s="94"/>
      <c r="E771" s="94"/>
    </row>
    <row r="772" spans="1:5" x14ac:dyDescent="0.25">
      <c r="A772" s="94"/>
      <c r="B772" s="155"/>
      <c r="C772" s="99"/>
      <c r="D772" s="94"/>
      <c r="E772" s="94"/>
    </row>
    <row r="773" spans="1:5" x14ac:dyDescent="0.25">
      <c r="A773" s="94"/>
      <c r="B773" s="155"/>
      <c r="C773" s="99"/>
      <c r="D773" s="94"/>
      <c r="E773" s="94"/>
    </row>
    <row r="774" spans="1:5" x14ac:dyDescent="0.25">
      <c r="A774" s="94"/>
      <c r="B774" s="155"/>
      <c r="C774" s="99"/>
      <c r="D774" s="94"/>
      <c r="E774" s="94"/>
    </row>
    <row r="775" spans="1:5" x14ac:dyDescent="0.25">
      <c r="A775" s="94"/>
      <c r="B775" s="155"/>
      <c r="C775" s="99"/>
      <c r="D775" s="94"/>
      <c r="E775" s="94"/>
    </row>
    <row r="776" spans="1:5" x14ac:dyDescent="0.25">
      <c r="A776" s="94"/>
      <c r="B776" s="155"/>
      <c r="C776" s="99"/>
      <c r="D776" s="94"/>
      <c r="E776" s="94"/>
    </row>
    <row r="777" spans="1:5" x14ac:dyDescent="0.25">
      <c r="A777" s="94"/>
      <c r="B777" s="155"/>
      <c r="C777" s="99"/>
      <c r="D777" s="94"/>
      <c r="E777" s="94"/>
    </row>
    <row r="778" spans="1:5" x14ac:dyDescent="0.25">
      <c r="A778" s="98" t="s">
        <v>17</v>
      </c>
      <c r="B778" s="157">
        <f>SUM(B730:B777)</f>
        <v>5434.8499999999995</v>
      </c>
      <c r="C778" s="100"/>
      <c r="D778" s="94"/>
      <c r="E778" s="94"/>
    </row>
    <row r="781" spans="1:5" x14ac:dyDescent="0.25">
      <c r="A781" s="94" t="s">
        <v>0</v>
      </c>
      <c r="B781" s="155" t="s">
        <v>28</v>
      </c>
      <c r="C781" s="99" t="s">
        <v>536</v>
      </c>
      <c r="D781" s="94" t="s">
        <v>537</v>
      </c>
      <c r="E781" s="94" t="s">
        <v>175</v>
      </c>
    </row>
    <row r="782" spans="1:5" x14ac:dyDescent="0.25">
      <c r="A782" s="95">
        <v>45315</v>
      </c>
      <c r="B782" s="155"/>
      <c r="C782" s="99"/>
      <c r="D782" s="94"/>
      <c r="E782" s="94"/>
    </row>
    <row r="783" spans="1:5" x14ac:dyDescent="0.25">
      <c r="A783" s="95" t="s">
        <v>493</v>
      </c>
      <c r="B783" s="156">
        <v>53</v>
      </c>
      <c r="C783" t="s">
        <v>910</v>
      </c>
      <c r="D783" t="s">
        <v>911</v>
      </c>
      <c r="E783" s="94" t="s">
        <v>23</v>
      </c>
    </row>
    <row r="784" spans="1:5" x14ac:dyDescent="0.25">
      <c r="A784" s="94" t="s">
        <v>493</v>
      </c>
      <c r="B784" s="156">
        <v>254</v>
      </c>
      <c r="C784" t="s">
        <v>912</v>
      </c>
      <c r="D784" t="s">
        <v>913</v>
      </c>
      <c r="E784" s="94" t="s">
        <v>23</v>
      </c>
    </row>
    <row r="785" spans="1:7" x14ac:dyDescent="0.25">
      <c r="A785" s="94" t="s">
        <v>493</v>
      </c>
      <c r="B785" s="156">
        <v>323</v>
      </c>
      <c r="C785" t="s">
        <v>914</v>
      </c>
      <c r="D785" t="s">
        <v>915</v>
      </c>
      <c r="E785" s="94"/>
    </row>
    <row r="786" spans="1:7" x14ac:dyDescent="0.25">
      <c r="A786" s="94" t="s">
        <v>493</v>
      </c>
      <c r="B786" s="156">
        <v>376</v>
      </c>
      <c r="C786" t="s">
        <v>916</v>
      </c>
      <c r="D786" t="s">
        <v>917</v>
      </c>
      <c r="E786" s="94"/>
    </row>
    <row r="787" spans="1:7" x14ac:dyDescent="0.25">
      <c r="A787" s="94" t="s">
        <v>493</v>
      </c>
      <c r="B787" s="156">
        <v>1585.2</v>
      </c>
      <c r="C787" t="s">
        <v>918</v>
      </c>
      <c r="D787" t="s">
        <v>919</v>
      </c>
      <c r="E787" s="94" t="s">
        <v>23</v>
      </c>
    </row>
    <row r="788" spans="1:7" x14ac:dyDescent="0.25">
      <c r="A788" s="94" t="s">
        <v>493</v>
      </c>
      <c r="B788" s="156">
        <v>426</v>
      </c>
      <c r="C788" t="s">
        <v>920</v>
      </c>
      <c r="D788" t="s">
        <v>921</v>
      </c>
      <c r="E788" s="94"/>
    </row>
    <row r="789" spans="1:7" x14ac:dyDescent="0.25">
      <c r="A789" s="94" t="s">
        <v>493</v>
      </c>
      <c r="B789" s="156">
        <v>456</v>
      </c>
      <c r="C789" t="s">
        <v>922</v>
      </c>
      <c r="D789" t="s">
        <v>923</v>
      </c>
      <c r="E789" s="94"/>
    </row>
    <row r="790" spans="1:7" x14ac:dyDescent="0.25">
      <c r="A790" s="94" t="s">
        <v>493</v>
      </c>
      <c r="B790" s="156">
        <v>185</v>
      </c>
      <c r="C790" t="s">
        <v>924</v>
      </c>
      <c r="D790" t="s">
        <v>925</v>
      </c>
      <c r="E790" s="94" t="s">
        <v>23</v>
      </c>
    </row>
    <row r="791" spans="1:7" x14ac:dyDescent="0.25">
      <c r="A791" s="94" t="s">
        <v>493</v>
      </c>
      <c r="B791" s="156">
        <v>815.5</v>
      </c>
      <c r="C791" t="s">
        <v>926</v>
      </c>
      <c r="D791" t="s">
        <v>927</v>
      </c>
      <c r="E791" s="94" t="s">
        <v>23</v>
      </c>
    </row>
    <row r="792" spans="1:7" x14ac:dyDescent="0.25">
      <c r="A792" s="94" t="s">
        <v>23</v>
      </c>
      <c r="B792" s="156">
        <v>0</v>
      </c>
      <c r="C792" t="s">
        <v>23</v>
      </c>
      <c r="D792" t="s">
        <v>23</v>
      </c>
      <c r="E792" s="94" t="s">
        <v>23</v>
      </c>
    </row>
    <row r="793" spans="1:7" x14ac:dyDescent="0.25">
      <c r="A793" s="94" t="s">
        <v>493</v>
      </c>
      <c r="B793" s="156">
        <v>134</v>
      </c>
      <c r="C793" t="s">
        <v>928</v>
      </c>
      <c r="D793" t="s">
        <v>929</v>
      </c>
      <c r="E793" s="94"/>
    </row>
    <row r="794" spans="1:7" x14ac:dyDescent="0.25">
      <c r="A794" s="94" t="s">
        <v>493</v>
      </c>
      <c r="B794" s="156">
        <v>156.5</v>
      </c>
      <c r="C794" t="s">
        <v>930</v>
      </c>
      <c r="D794" t="s">
        <v>931</v>
      </c>
      <c r="E794" s="94"/>
      <c r="G794" t="s">
        <v>23</v>
      </c>
    </row>
    <row r="795" spans="1:7" x14ac:dyDescent="0.25">
      <c r="A795" s="94" t="s">
        <v>23</v>
      </c>
      <c r="B795" s="155">
        <v>0</v>
      </c>
      <c r="C795" s="94" t="s">
        <v>23</v>
      </c>
      <c r="D795" s="94" t="s">
        <v>23</v>
      </c>
      <c r="E795" s="94" t="s">
        <v>23</v>
      </c>
      <c r="G795" t="s">
        <v>23</v>
      </c>
    </row>
    <row r="796" spans="1:7" x14ac:dyDescent="0.25">
      <c r="A796" s="94" t="s">
        <v>23</v>
      </c>
      <c r="B796" s="155">
        <v>0</v>
      </c>
      <c r="C796" s="94" t="s">
        <v>23</v>
      </c>
      <c r="D796" s="94" t="s">
        <v>23</v>
      </c>
      <c r="E796" s="94"/>
      <c r="G796" t="s">
        <v>23</v>
      </c>
    </row>
    <row r="797" spans="1:7" x14ac:dyDescent="0.25">
      <c r="A797" s="94" t="s">
        <v>23</v>
      </c>
      <c r="B797" s="155">
        <v>0</v>
      </c>
      <c r="C797" s="99"/>
      <c r="D797" s="94" t="s">
        <v>23</v>
      </c>
      <c r="E797" s="94"/>
    </row>
    <row r="798" spans="1:7" x14ac:dyDescent="0.25">
      <c r="A798" s="94"/>
      <c r="B798" s="155">
        <v>0</v>
      </c>
      <c r="C798" s="99"/>
      <c r="D798" s="94"/>
      <c r="E798" s="94"/>
    </row>
    <row r="799" spans="1:7" x14ac:dyDescent="0.25">
      <c r="A799" s="94"/>
      <c r="B799" s="155">
        <v>0</v>
      </c>
      <c r="C799" s="99"/>
      <c r="D799" s="94"/>
      <c r="E799" s="94" t="s">
        <v>23</v>
      </c>
    </row>
    <row r="800" spans="1:7" x14ac:dyDescent="0.25">
      <c r="A800" s="94"/>
      <c r="B800" s="155">
        <v>0</v>
      </c>
      <c r="C800" s="99"/>
      <c r="D800" s="94"/>
      <c r="E800" s="94"/>
    </row>
    <row r="801" spans="1:5" x14ac:dyDescent="0.25">
      <c r="A801" s="94"/>
      <c r="B801" s="155">
        <v>0</v>
      </c>
      <c r="C801" s="99"/>
      <c r="D801" s="94"/>
      <c r="E801" s="94"/>
    </row>
    <row r="802" spans="1:5" x14ac:dyDescent="0.25">
      <c r="A802" s="94"/>
      <c r="B802" s="155">
        <v>0</v>
      </c>
      <c r="C802" s="99"/>
      <c r="D802" s="94" t="s">
        <v>23</v>
      </c>
      <c r="E802" s="94" t="s">
        <v>23</v>
      </c>
    </row>
    <row r="803" spans="1:5" x14ac:dyDescent="0.25">
      <c r="A803" s="94"/>
      <c r="B803" s="155"/>
      <c r="C803" s="99"/>
      <c r="D803" s="94" t="s">
        <v>23</v>
      </c>
      <c r="E803" s="94"/>
    </row>
    <row r="804" spans="1:5" x14ac:dyDescent="0.25">
      <c r="A804" s="94"/>
      <c r="B804" s="155"/>
      <c r="C804" s="99"/>
      <c r="D804" s="94"/>
      <c r="E804" s="94"/>
    </row>
    <row r="805" spans="1:5" x14ac:dyDescent="0.25">
      <c r="A805" s="94"/>
      <c r="B805" s="155"/>
      <c r="C805" s="99"/>
      <c r="D805" s="94"/>
      <c r="E805" s="94"/>
    </row>
    <row r="806" spans="1:5" x14ac:dyDescent="0.25">
      <c r="A806" s="94"/>
      <c r="B806" s="155"/>
      <c r="C806" s="99"/>
      <c r="D806" s="94"/>
      <c r="E806" s="94"/>
    </row>
    <row r="807" spans="1:5" x14ac:dyDescent="0.25">
      <c r="A807" s="94"/>
      <c r="B807" s="155"/>
      <c r="C807" s="99"/>
      <c r="D807" s="94"/>
      <c r="E807" s="94"/>
    </row>
    <row r="808" spans="1:5" x14ac:dyDescent="0.25">
      <c r="A808" s="94"/>
      <c r="B808" s="155"/>
      <c r="C808" s="99"/>
      <c r="D808" s="94"/>
      <c r="E808" s="94"/>
    </row>
    <row r="809" spans="1:5" x14ac:dyDescent="0.25">
      <c r="A809" s="94"/>
      <c r="B809" s="155"/>
      <c r="C809" s="99"/>
      <c r="D809" s="94"/>
      <c r="E809" s="94"/>
    </row>
    <row r="810" spans="1:5" x14ac:dyDescent="0.25">
      <c r="A810" s="94"/>
      <c r="B810" s="155"/>
      <c r="C810" s="99"/>
      <c r="D810" s="94"/>
      <c r="E810" s="94"/>
    </row>
    <row r="811" spans="1:5" x14ac:dyDescent="0.25">
      <c r="A811" s="94"/>
      <c r="B811" s="155"/>
      <c r="C811" s="99"/>
      <c r="D811" s="94"/>
      <c r="E811" s="94"/>
    </row>
    <row r="812" spans="1:5" x14ac:dyDescent="0.25">
      <c r="A812" s="94"/>
      <c r="B812" s="155"/>
      <c r="C812" s="99"/>
      <c r="D812" s="94"/>
      <c r="E812" s="94"/>
    </row>
    <row r="813" spans="1:5" x14ac:dyDescent="0.25">
      <c r="A813" s="94"/>
      <c r="B813" s="155"/>
      <c r="C813" s="99"/>
      <c r="D813" s="94"/>
      <c r="E813" s="94"/>
    </row>
    <row r="814" spans="1:5" x14ac:dyDescent="0.25">
      <c r="A814" s="94"/>
      <c r="B814" s="155"/>
      <c r="C814" s="99"/>
      <c r="D814" s="94"/>
      <c r="E814" s="94"/>
    </row>
    <row r="815" spans="1:5" x14ac:dyDescent="0.25">
      <c r="A815" s="94"/>
      <c r="B815" s="155"/>
      <c r="C815" s="99"/>
      <c r="D815" s="94"/>
      <c r="E815" s="94"/>
    </row>
    <row r="816" spans="1:5" x14ac:dyDescent="0.25">
      <c r="A816" s="94"/>
      <c r="B816" s="155"/>
      <c r="C816" s="99"/>
      <c r="D816" s="94"/>
      <c r="E816" s="94"/>
    </row>
    <row r="817" spans="1:5" x14ac:dyDescent="0.25">
      <c r="A817" s="94"/>
      <c r="B817" s="155"/>
      <c r="C817" s="99"/>
      <c r="D817" s="94"/>
      <c r="E817" s="94"/>
    </row>
    <row r="818" spans="1:5" x14ac:dyDescent="0.25">
      <c r="A818" s="94"/>
      <c r="B818" s="155"/>
      <c r="C818" s="99"/>
      <c r="D818" s="94"/>
      <c r="E818" s="94"/>
    </row>
    <row r="819" spans="1:5" x14ac:dyDescent="0.25">
      <c r="A819" s="94"/>
      <c r="B819" s="155"/>
      <c r="C819" s="99"/>
      <c r="D819" s="94"/>
      <c r="E819" s="94"/>
    </row>
    <row r="820" spans="1:5" x14ac:dyDescent="0.25">
      <c r="A820" s="94"/>
      <c r="B820" s="155"/>
      <c r="C820" s="99"/>
      <c r="D820" s="94"/>
      <c r="E820" s="94"/>
    </row>
    <row r="821" spans="1:5" x14ac:dyDescent="0.25">
      <c r="A821" s="94"/>
      <c r="B821" s="155"/>
      <c r="C821" s="99"/>
      <c r="D821" s="94"/>
      <c r="E821" s="94"/>
    </row>
    <row r="822" spans="1:5" x14ac:dyDescent="0.25">
      <c r="A822" s="98" t="s">
        <v>23</v>
      </c>
      <c r="B822" s="157" t="s">
        <v>23</v>
      </c>
      <c r="C822" s="100"/>
      <c r="D822" s="94"/>
      <c r="E822" s="94"/>
    </row>
    <row r="823" spans="1:5" x14ac:dyDescent="0.25">
      <c r="A823" s="94"/>
      <c r="B823" s="155"/>
      <c r="C823" s="99"/>
      <c r="D823" s="94"/>
      <c r="E823" s="94"/>
    </row>
    <row r="824" spans="1:5" x14ac:dyDescent="0.25">
      <c r="A824" s="94"/>
      <c r="B824" s="155"/>
      <c r="C824" s="99"/>
      <c r="D824" s="94"/>
      <c r="E824" s="94"/>
    </row>
    <row r="825" spans="1:5" x14ac:dyDescent="0.25">
      <c r="A825" s="94"/>
      <c r="B825" s="155"/>
      <c r="C825" s="99"/>
      <c r="D825" s="94"/>
      <c r="E825" s="94"/>
    </row>
    <row r="826" spans="1:5" x14ac:dyDescent="0.25">
      <c r="A826" s="94"/>
      <c r="B826" s="155"/>
      <c r="C826" s="99"/>
      <c r="D826" s="94"/>
      <c r="E826" s="94"/>
    </row>
    <row r="827" spans="1:5" x14ac:dyDescent="0.25">
      <c r="A827" s="94"/>
      <c r="B827" s="155"/>
      <c r="C827" s="99"/>
      <c r="D827" s="94"/>
      <c r="E827" s="94"/>
    </row>
    <row r="828" spans="1:5" x14ac:dyDescent="0.25">
      <c r="A828" s="94"/>
      <c r="B828" s="155"/>
      <c r="C828" s="99"/>
      <c r="D828" s="94"/>
      <c r="E828" s="94"/>
    </row>
    <row r="829" spans="1:5" x14ac:dyDescent="0.25">
      <c r="A829" s="94"/>
      <c r="B829" s="155"/>
      <c r="C829" s="99"/>
      <c r="D829" s="94"/>
      <c r="E829" s="94"/>
    </row>
    <row r="830" spans="1:5" x14ac:dyDescent="0.25">
      <c r="A830" s="98" t="s">
        <v>17</v>
      </c>
      <c r="B830" s="157">
        <f>SUM(B782:B829)</f>
        <v>4764.2</v>
      </c>
      <c r="C830" s="100"/>
      <c r="D830" s="94"/>
      <c r="E830" s="94"/>
    </row>
    <row r="833" spans="1:5" x14ac:dyDescent="0.25">
      <c r="A833" s="94" t="s">
        <v>0</v>
      </c>
      <c r="B833" s="155" t="s">
        <v>28</v>
      </c>
      <c r="C833" s="99" t="s">
        <v>536</v>
      </c>
      <c r="D833" s="94" t="s">
        <v>537</v>
      </c>
      <c r="E833" s="94" t="s">
        <v>175</v>
      </c>
    </row>
    <row r="834" spans="1:5" x14ac:dyDescent="0.25">
      <c r="A834" s="95">
        <v>45315</v>
      </c>
      <c r="B834" s="155"/>
      <c r="C834" s="99"/>
      <c r="D834" s="94"/>
      <c r="E834" s="94"/>
    </row>
    <row r="835" spans="1:5" x14ac:dyDescent="0.25">
      <c r="A835" s="94" t="s">
        <v>493</v>
      </c>
      <c r="B835" s="156">
        <v>730</v>
      </c>
      <c r="C835" t="s">
        <v>932</v>
      </c>
      <c r="D835" t="s">
        <v>933</v>
      </c>
      <c r="E835" s="94" t="s">
        <v>23</v>
      </c>
    </row>
    <row r="836" spans="1:5" x14ac:dyDescent="0.25">
      <c r="A836" s="94" t="s">
        <v>493</v>
      </c>
      <c r="B836" s="156">
        <v>200</v>
      </c>
      <c r="C836" t="s">
        <v>934</v>
      </c>
      <c r="D836" t="s">
        <v>935</v>
      </c>
      <c r="E836" s="94" t="s">
        <v>23</v>
      </c>
    </row>
    <row r="837" spans="1:5" x14ac:dyDescent="0.25">
      <c r="A837" s="94" t="s">
        <v>493</v>
      </c>
      <c r="B837" s="156">
        <v>52</v>
      </c>
      <c r="C837" t="s">
        <v>936</v>
      </c>
      <c r="D837" t="s">
        <v>937</v>
      </c>
      <c r="E837" s="94"/>
    </row>
    <row r="838" spans="1:5" x14ac:dyDescent="0.25">
      <c r="A838" s="94" t="s">
        <v>493</v>
      </c>
      <c r="B838" s="156">
        <v>197.5</v>
      </c>
      <c r="C838" t="s">
        <v>938</v>
      </c>
      <c r="D838" t="s">
        <v>939</v>
      </c>
      <c r="E838" s="94"/>
    </row>
    <row r="839" spans="1:5" x14ac:dyDescent="0.25">
      <c r="A839" s="94" t="s">
        <v>23</v>
      </c>
      <c r="B839" s="156">
        <v>0</v>
      </c>
      <c r="C839" t="s">
        <v>23</v>
      </c>
      <c r="D839" s="94" t="s">
        <v>23</v>
      </c>
      <c r="E839" s="94" t="s">
        <v>23</v>
      </c>
    </row>
    <row r="840" spans="1:5" x14ac:dyDescent="0.25">
      <c r="A840" s="94" t="s">
        <v>23</v>
      </c>
      <c r="B840" s="155">
        <v>0</v>
      </c>
      <c r="C840" s="94" t="s">
        <v>23</v>
      </c>
      <c r="D840" s="94" t="s">
        <v>23</v>
      </c>
      <c r="E840" s="94"/>
    </row>
    <row r="841" spans="1:5" x14ac:dyDescent="0.25">
      <c r="A841" s="94" t="s">
        <v>23</v>
      </c>
      <c r="B841" s="155">
        <v>0</v>
      </c>
      <c r="C841" s="94" t="s">
        <v>23</v>
      </c>
      <c r="D841" s="94" t="s">
        <v>23</v>
      </c>
      <c r="E841" s="94"/>
    </row>
    <row r="842" spans="1:5" x14ac:dyDescent="0.25">
      <c r="A842" s="94" t="s">
        <v>23</v>
      </c>
      <c r="B842" s="155">
        <v>0</v>
      </c>
      <c r="C842" s="94" t="s">
        <v>23</v>
      </c>
      <c r="D842" s="94" t="s">
        <v>23</v>
      </c>
      <c r="E842" s="94" t="s">
        <v>23</v>
      </c>
    </row>
    <row r="843" spans="1:5" x14ac:dyDescent="0.25">
      <c r="A843" s="94" t="s">
        <v>23</v>
      </c>
      <c r="B843" s="155">
        <v>0</v>
      </c>
      <c r="C843" s="94" t="s">
        <v>23</v>
      </c>
      <c r="D843" s="94" t="s">
        <v>23</v>
      </c>
      <c r="E843" s="94" t="s">
        <v>23</v>
      </c>
    </row>
    <row r="844" spans="1:5" x14ac:dyDescent="0.25">
      <c r="A844" s="94" t="s">
        <v>23</v>
      </c>
      <c r="B844" s="155">
        <v>0</v>
      </c>
      <c r="C844" s="94" t="s">
        <v>23</v>
      </c>
      <c r="D844" s="94" t="s">
        <v>23</v>
      </c>
      <c r="E844" s="94" t="s">
        <v>23</v>
      </c>
    </row>
    <row r="845" spans="1:5" x14ac:dyDescent="0.25">
      <c r="A845" s="94" t="s">
        <v>23</v>
      </c>
      <c r="B845" s="155">
        <v>0</v>
      </c>
      <c r="C845" s="94" t="s">
        <v>23</v>
      </c>
      <c r="D845" s="94" t="s">
        <v>23</v>
      </c>
      <c r="E845" s="94"/>
    </row>
    <row r="846" spans="1:5" x14ac:dyDescent="0.25">
      <c r="A846" s="94" t="s">
        <v>23</v>
      </c>
      <c r="B846" s="155">
        <v>0</v>
      </c>
      <c r="C846" s="94" t="s">
        <v>23</v>
      </c>
      <c r="D846" s="94" t="s">
        <v>23</v>
      </c>
      <c r="E846" s="94"/>
    </row>
    <row r="847" spans="1:5" x14ac:dyDescent="0.25">
      <c r="A847" s="94" t="s">
        <v>23</v>
      </c>
      <c r="B847" s="155">
        <v>0</v>
      </c>
      <c r="C847" s="94" t="s">
        <v>23</v>
      </c>
      <c r="D847" s="94" t="s">
        <v>23</v>
      </c>
      <c r="E847" s="94" t="s">
        <v>23</v>
      </c>
    </row>
    <row r="848" spans="1:5" x14ac:dyDescent="0.25">
      <c r="A848" s="94" t="s">
        <v>23</v>
      </c>
      <c r="B848" s="155">
        <v>0</v>
      </c>
      <c r="C848" s="94" t="s">
        <v>23</v>
      </c>
      <c r="D848" s="94" t="s">
        <v>23</v>
      </c>
      <c r="E848" s="94"/>
    </row>
    <row r="849" spans="1:5" x14ac:dyDescent="0.25">
      <c r="A849" s="94" t="s">
        <v>23</v>
      </c>
      <c r="B849" s="155">
        <v>0</v>
      </c>
      <c r="C849" s="99"/>
      <c r="D849" s="94" t="s">
        <v>23</v>
      </c>
      <c r="E849" s="94"/>
    </row>
    <row r="850" spans="1:5" x14ac:dyDescent="0.25">
      <c r="A850" s="94"/>
      <c r="B850" s="155">
        <v>0</v>
      </c>
      <c r="C850" s="99"/>
      <c r="D850" s="94"/>
      <c r="E850" s="94"/>
    </row>
    <row r="851" spans="1:5" x14ac:dyDescent="0.25">
      <c r="A851" s="94"/>
      <c r="B851" s="155">
        <v>0</v>
      </c>
      <c r="C851" s="99"/>
      <c r="D851" s="94"/>
      <c r="E851" s="94" t="s">
        <v>23</v>
      </c>
    </row>
    <row r="852" spans="1:5" x14ac:dyDescent="0.25">
      <c r="A852" s="94"/>
      <c r="B852" s="155">
        <v>0</v>
      </c>
      <c r="C852" s="99"/>
      <c r="D852" s="94"/>
      <c r="E852" s="94"/>
    </row>
    <row r="853" spans="1:5" x14ac:dyDescent="0.25">
      <c r="A853" s="94"/>
      <c r="B853" s="155">
        <v>0</v>
      </c>
      <c r="C853" s="99"/>
      <c r="D853" s="94"/>
      <c r="E853" s="94"/>
    </row>
    <row r="854" spans="1:5" x14ac:dyDescent="0.25">
      <c r="A854" s="94"/>
      <c r="B854" s="155">
        <v>0</v>
      </c>
      <c r="C854" s="99"/>
      <c r="D854" s="94" t="s">
        <v>23</v>
      </c>
      <c r="E854" s="94" t="s">
        <v>23</v>
      </c>
    </row>
    <row r="855" spans="1:5" x14ac:dyDescent="0.25">
      <c r="A855" s="94"/>
      <c r="B855" s="155"/>
      <c r="C855" s="99"/>
      <c r="D855" s="94" t="s">
        <v>23</v>
      </c>
      <c r="E855" s="94"/>
    </row>
    <row r="856" spans="1:5" x14ac:dyDescent="0.25">
      <c r="A856" s="94"/>
      <c r="B856" s="155"/>
      <c r="C856" s="99"/>
      <c r="D856" s="94"/>
      <c r="E856" s="94"/>
    </row>
    <row r="857" spans="1:5" x14ac:dyDescent="0.25">
      <c r="A857" s="94"/>
      <c r="B857" s="155"/>
      <c r="C857" s="99"/>
      <c r="D857" s="94"/>
      <c r="E857" s="94"/>
    </row>
    <row r="858" spans="1:5" x14ac:dyDescent="0.25">
      <c r="A858" s="94"/>
      <c r="B858" s="155"/>
      <c r="C858" s="99"/>
      <c r="D858" s="94"/>
      <c r="E858" s="94"/>
    </row>
    <row r="859" spans="1:5" x14ac:dyDescent="0.25">
      <c r="A859" s="94"/>
      <c r="B859" s="155"/>
      <c r="C859" s="99"/>
      <c r="D859" s="94"/>
      <c r="E859" s="94"/>
    </row>
    <row r="860" spans="1:5" x14ac:dyDescent="0.25">
      <c r="A860" s="94"/>
      <c r="B860" s="155"/>
      <c r="C860" s="99"/>
      <c r="D860" s="94"/>
      <c r="E860" s="94"/>
    </row>
    <row r="861" spans="1:5" x14ac:dyDescent="0.25">
      <c r="A861" s="94"/>
      <c r="B861" s="155"/>
      <c r="C861" s="99"/>
      <c r="D861" s="94"/>
      <c r="E861" s="94"/>
    </row>
    <row r="862" spans="1:5" x14ac:dyDescent="0.25">
      <c r="A862" s="94"/>
      <c r="B862" s="155"/>
      <c r="C862" s="99"/>
      <c r="D862" s="94"/>
      <c r="E862" s="94"/>
    </row>
    <row r="863" spans="1:5" x14ac:dyDescent="0.25">
      <c r="A863" s="94"/>
      <c r="B863" s="155"/>
      <c r="C863" s="99"/>
      <c r="D863" s="94"/>
      <c r="E863" s="94"/>
    </row>
    <row r="864" spans="1:5" x14ac:dyDescent="0.25">
      <c r="A864" s="94"/>
      <c r="B864" s="155"/>
      <c r="C864" s="99"/>
      <c r="D864" s="94"/>
      <c r="E864" s="94"/>
    </row>
    <row r="865" spans="1:5" x14ac:dyDescent="0.25">
      <c r="A865" s="94"/>
      <c r="B865" s="155"/>
      <c r="C865" s="99"/>
      <c r="D865" s="94"/>
      <c r="E865" s="94"/>
    </row>
    <row r="866" spans="1:5" x14ac:dyDescent="0.25">
      <c r="A866" s="94"/>
      <c r="B866" s="155"/>
      <c r="C866" s="99"/>
      <c r="D866" s="94"/>
      <c r="E866" s="94"/>
    </row>
    <row r="867" spans="1:5" x14ac:dyDescent="0.25">
      <c r="A867" s="94"/>
      <c r="B867" s="155"/>
      <c r="C867" s="99"/>
      <c r="D867" s="94"/>
      <c r="E867" s="94"/>
    </row>
    <row r="868" spans="1:5" x14ac:dyDescent="0.25">
      <c r="A868" s="94"/>
      <c r="B868" s="155"/>
      <c r="C868" s="99"/>
      <c r="D868" s="94"/>
      <c r="E868" s="94"/>
    </row>
    <row r="869" spans="1:5" x14ac:dyDescent="0.25">
      <c r="A869" s="94"/>
      <c r="B869" s="155"/>
      <c r="C869" s="99"/>
      <c r="D869" s="94"/>
      <c r="E869" s="94"/>
    </row>
    <row r="870" spans="1:5" x14ac:dyDescent="0.25">
      <c r="A870" s="94"/>
      <c r="B870" s="155"/>
      <c r="C870" s="99"/>
      <c r="D870" s="94"/>
      <c r="E870" s="94"/>
    </row>
    <row r="871" spans="1:5" x14ac:dyDescent="0.25">
      <c r="A871" s="94"/>
      <c r="B871" s="155"/>
      <c r="C871" s="99"/>
      <c r="D871" s="94"/>
      <c r="E871" s="94"/>
    </row>
    <row r="872" spans="1:5" x14ac:dyDescent="0.25">
      <c r="A872" s="94"/>
      <c r="B872" s="155"/>
      <c r="C872" s="99"/>
      <c r="D872" s="94"/>
      <c r="E872" s="94"/>
    </row>
    <row r="873" spans="1:5" x14ac:dyDescent="0.25">
      <c r="A873" s="94"/>
      <c r="B873" s="155"/>
      <c r="C873" s="99"/>
      <c r="D873" s="94"/>
      <c r="E873" s="94"/>
    </row>
    <row r="874" spans="1:5" x14ac:dyDescent="0.25">
      <c r="A874" s="98" t="s">
        <v>23</v>
      </c>
      <c r="B874" s="157" t="s">
        <v>23</v>
      </c>
      <c r="C874" s="100"/>
      <c r="D874" s="94"/>
      <c r="E874" s="94"/>
    </row>
    <row r="875" spans="1:5" x14ac:dyDescent="0.25">
      <c r="A875" s="94"/>
      <c r="B875" s="155"/>
      <c r="C875" s="99"/>
      <c r="D875" s="94"/>
      <c r="E875" s="94"/>
    </row>
    <row r="876" spans="1:5" x14ac:dyDescent="0.25">
      <c r="A876" s="94"/>
      <c r="B876" s="155"/>
      <c r="C876" s="99"/>
      <c r="D876" s="94"/>
      <c r="E876" s="94"/>
    </row>
    <row r="877" spans="1:5" x14ac:dyDescent="0.25">
      <c r="A877" s="94"/>
      <c r="B877" s="155"/>
      <c r="C877" s="99"/>
      <c r="D877" s="94"/>
      <c r="E877" s="94"/>
    </row>
    <row r="878" spans="1:5" x14ac:dyDescent="0.25">
      <c r="A878" s="94"/>
      <c r="B878" s="155"/>
      <c r="C878" s="99"/>
      <c r="D878" s="94"/>
      <c r="E878" s="94"/>
    </row>
    <row r="879" spans="1:5" x14ac:dyDescent="0.25">
      <c r="A879" s="94"/>
      <c r="B879" s="155"/>
      <c r="C879" s="99"/>
      <c r="D879" s="94"/>
      <c r="E879" s="94"/>
    </row>
    <row r="880" spans="1:5" x14ac:dyDescent="0.25">
      <c r="A880" s="94"/>
      <c r="B880" s="155"/>
      <c r="C880" s="99"/>
      <c r="D880" s="94"/>
      <c r="E880" s="94"/>
    </row>
    <row r="881" spans="1:9" x14ac:dyDescent="0.25">
      <c r="A881" s="94"/>
      <c r="B881" s="155"/>
      <c r="C881" s="99"/>
      <c r="D881" s="94"/>
      <c r="E881" s="94"/>
    </row>
    <row r="882" spans="1:9" x14ac:dyDescent="0.25">
      <c r="A882" s="98" t="s">
        <v>17</v>
      </c>
      <c r="B882" s="157">
        <f>SUM(B834:B881)</f>
        <v>1179.5</v>
      </c>
      <c r="C882" s="100"/>
      <c r="D882" s="94"/>
      <c r="E882" s="94"/>
    </row>
    <row r="885" spans="1:9" x14ac:dyDescent="0.25">
      <c r="A885" s="94" t="s">
        <v>0</v>
      </c>
      <c r="B885" s="155" t="s">
        <v>28</v>
      </c>
      <c r="C885" s="99" t="s">
        <v>536</v>
      </c>
      <c r="D885" s="94" t="s">
        <v>537</v>
      </c>
      <c r="E885" s="94" t="s">
        <v>175</v>
      </c>
    </row>
    <row r="886" spans="1:9" x14ac:dyDescent="0.25">
      <c r="A886" s="95">
        <v>45316</v>
      </c>
      <c r="B886" s="155"/>
      <c r="C886" s="99"/>
      <c r="D886" s="94"/>
      <c r="E886" s="94"/>
    </row>
    <row r="887" spans="1:9" x14ac:dyDescent="0.25">
      <c r="A887" s="94" t="s">
        <v>493</v>
      </c>
      <c r="B887" s="156">
        <v>375.5</v>
      </c>
      <c r="C887" t="s">
        <v>940</v>
      </c>
      <c r="D887" t="s">
        <v>941</v>
      </c>
      <c r="E887" s="94" t="s">
        <v>23</v>
      </c>
    </row>
    <row r="888" spans="1:9" x14ac:dyDescent="0.25">
      <c r="A888" s="94" t="s">
        <v>493</v>
      </c>
      <c r="B888" s="159">
        <v>200</v>
      </c>
      <c r="C888" s="143" t="s">
        <v>942</v>
      </c>
      <c r="D888" s="143" t="s">
        <v>943</v>
      </c>
      <c r="E888" s="140" t="s">
        <v>944</v>
      </c>
    </row>
    <row r="889" spans="1:9" x14ac:dyDescent="0.25">
      <c r="A889" s="94" t="s">
        <v>493</v>
      </c>
      <c r="B889" s="156">
        <v>373</v>
      </c>
      <c r="C889" t="s">
        <v>945</v>
      </c>
      <c r="D889" t="s">
        <v>946</v>
      </c>
      <c r="E889" s="94"/>
    </row>
    <row r="890" spans="1:9" x14ac:dyDescent="0.25">
      <c r="A890" s="94" t="s">
        <v>493</v>
      </c>
      <c r="B890" s="156">
        <v>125</v>
      </c>
      <c r="C890" t="s">
        <v>947</v>
      </c>
      <c r="D890" t="s">
        <v>948</v>
      </c>
      <c r="E890" s="94"/>
    </row>
    <row r="891" spans="1:9" x14ac:dyDescent="0.25">
      <c r="A891" s="94" t="s">
        <v>493</v>
      </c>
      <c r="B891" s="156">
        <v>737</v>
      </c>
      <c r="C891" t="s">
        <v>949</v>
      </c>
      <c r="D891" t="s">
        <v>950</v>
      </c>
      <c r="E891" s="140" t="s">
        <v>951</v>
      </c>
    </row>
    <row r="892" spans="1:9" x14ac:dyDescent="0.25">
      <c r="A892" s="94" t="s">
        <v>493</v>
      </c>
      <c r="B892" s="156">
        <v>88.99</v>
      </c>
      <c r="C892" t="s">
        <v>952</v>
      </c>
      <c r="D892" t="s">
        <v>950</v>
      </c>
      <c r="E892" s="140" t="s">
        <v>951</v>
      </c>
    </row>
    <row r="893" spans="1:9" x14ac:dyDescent="0.25">
      <c r="A893" s="94" t="s">
        <v>23</v>
      </c>
      <c r="B893" s="156">
        <v>0</v>
      </c>
      <c r="C893" t="s">
        <v>953</v>
      </c>
      <c r="D893" t="s">
        <v>23</v>
      </c>
      <c r="E893" s="94"/>
    </row>
    <row r="894" spans="1:9" x14ac:dyDescent="0.25">
      <c r="A894" s="94" t="s">
        <v>23</v>
      </c>
      <c r="B894" s="156">
        <v>0</v>
      </c>
      <c r="C894" t="s">
        <v>954</v>
      </c>
      <c r="D894" t="s">
        <v>23</v>
      </c>
      <c r="E894" s="94" t="s">
        <v>23</v>
      </c>
      <c r="I894" s="93" t="s">
        <v>23</v>
      </c>
    </row>
    <row r="895" spans="1:9" x14ac:dyDescent="0.25">
      <c r="A895" s="94" t="s">
        <v>493</v>
      </c>
      <c r="B895" s="159">
        <v>852.5</v>
      </c>
      <c r="C895" s="143" t="s">
        <v>955</v>
      </c>
      <c r="D895" s="143" t="s">
        <v>956</v>
      </c>
      <c r="E895" s="140" t="s">
        <v>957</v>
      </c>
      <c r="I895" s="93" t="s">
        <v>23</v>
      </c>
    </row>
    <row r="896" spans="1:9" x14ac:dyDescent="0.25">
      <c r="A896" s="94" t="s">
        <v>493</v>
      </c>
      <c r="B896" s="156">
        <v>457</v>
      </c>
      <c r="C896" t="s">
        <v>958</v>
      </c>
      <c r="D896" t="s">
        <v>959</v>
      </c>
      <c r="E896" s="94" t="s">
        <v>23</v>
      </c>
      <c r="I896" s="93" t="s">
        <v>23</v>
      </c>
    </row>
    <row r="897" spans="1:5" x14ac:dyDescent="0.25">
      <c r="A897" s="94" t="s">
        <v>493</v>
      </c>
      <c r="B897" s="156">
        <v>2012</v>
      </c>
      <c r="C897" t="s">
        <v>960</v>
      </c>
      <c r="D897" t="s">
        <v>961</v>
      </c>
      <c r="E897" s="94"/>
    </row>
    <row r="898" spans="1:5" x14ac:dyDescent="0.25">
      <c r="A898" s="94" t="s">
        <v>493</v>
      </c>
      <c r="B898" s="156">
        <v>464</v>
      </c>
      <c r="C898" t="s">
        <v>962</v>
      </c>
      <c r="D898" t="s">
        <v>963</v>
      </c>
      <c r="E898" s="94"/>
    </row>
    <row r="899" spans="1:5" x14ac:dyDescent="0.25">
      <c r="A899" s="94" t="s">
        <v>493</v>
      </c>
      <c r="B899" s="156">
        <v>1190</v>
      </c>
      <c r="C899" t="s">
        <v>964</v>
      </c>
      <c r="D899" t="s">
        <v>800</v>
      </c>
      <c r="E899" s="94" t="s">
        <v>23</v>
      </c>
    </row>
    <row r="900" spans="1:5" x14ac:dyDescent="0.25">
      <c r="A900" s="94" t="s">
        <v>493</v>
      </c>
      <c r="B900" s="156">
        <v>790.5</v>
      </c>
      <c r="C900" t="s">
        <v>965</v>
      </c>
      <c r="D900" t="s">
        <v>966</v>
      </c>
      <c r="E900" s="94"/>
    </row>
    <row r="901" spans="1:5" x14ac:dyDescent="0.25">
      <c r="A901" s="94" t="s">
        <v>493</v>
      </c>
      <c r="B901" s="156">
        <v>127</v>
      </c>
      <c r="C901" t="s">
        <v>967</v>
      </c>
      <c r="D901" t="s">
        <v>968</v>
      </c>
      <c r="E901" s="94"/>
    </row>
    <row r="902" spans="1:5" x14ac:dyDescent="0.25">
      <c r="A902" s="94"/>
      <c r="B902" s="156">
        <v>0</v>
      </c>
      <c r="C902" t="s">
        <v>23</v>
      </c>
      <c r="D902" t="s">
        <v>23</v>
      </c>
      <c r="E902" s="94"/>
    </row>
    <row r="903" spans="1:5" x14ac:dyDescent="0.25">
      <c r="A903" s="94" t="s">
        <v>493</v>
      </c>
      <c r="B903" s="156">
        <v>388</v>
      </c>
      <c r="C903" t="s">
        <v>969</v>
      </c>
      <c r="D903" t="s">
        <v>970</v>
      </c>
      <c r="E903" s="94" t="s">
        <v>23</v>
      </c>
    </row>
    <row r="904" spans="1:5" x14ac:dyDescent="0.25">
      <c r="A904" s="94" t="s">
        <v>493</v>
      </c>
      <c r="B904" s="156">
        <v>571</v>
      </c>
      <c r="C904" t="s">
        <v>971</v>
      </c>
      <c r="D904" t="s">
        <v>972</v>
      </c>
      <c r="E904" s="94"/>
    </row>
    <row r="905" spans="1:5" x14ac:dyDescent="0.25">
      <c r="A905" s="94" t="s">
        <v>493</v>
      </c>
      <c r="B905" s="156">
        <v>142.5</v>
      </c>
      <c r="C905" t="s">
        <v>973</v>
      </c>
      <c r="D905" t="s">
        <v>974</v>
      </c>
      <c r="E905" s="94"/>
    </row>
    <row r="906" spans="1:5" x14ac:dyDescent="0.25">
      <c r="A906" s="94" t="s">
        <v>493</v>
      </c>
      <c r="B906" s="156">
        <v>850</v>
      </c>
      <c r="C906" t="s">
        <v>975</v>
      </c>
      <c r="D906" t="s">
        <v>976</v>
      </c>
      <c r="E906" s="94" t="s">
        <v>23</v>
      </c>
    </row>
    <row r="907" spans="1:5" x14ac:dyDescent="0.25">
      <c r="A907" s="94"/>
      <c r="B907" s="155"/>
      <c r="C907" s="99"/>
      <c r="D907" s="94" t="s">
        <v>23</v>
      </c>
      <c r="E907" s="94"/>
    </row>
    <row r="908" spans="1:5" x14ac:dyDescent="0.25">
      <c r="A908" s="94"/>
      <c r="B908" s="155"/>
      <c r="C908" s="99"/>
      <c r="D908" s="94"/>
      <c r="E908" s="94"/>
    </row>
    <row r="909" spans="1:5" x14ac:dyDescent="0.25">
      <c r="A909" s="94" t="s">
        <v>493</v>
      </c>
      <c r="B909" s="158">
        <v>984.5</v>
      </c>
      <c r="C909" s="103"/>
      <c r="D909" s="140" t="s">
        <v>977</v>
      </c>
      <c r="E909" s="140" t="s">
        <v>978</v>
      </c>
    </row>
    <row r="910" spans="1:5" x14ac:dyDescent="0.25">
      <c r="A910" s="94"/>
      <c r="B910" s="155"/>
      <c r="C910" s="99"/>
      <c r="D910" s="94"/>
      <c r="E910" s="94"/>
    </row>
    <row r="911" spans="1:5" x14ac:dyDescent="0.25">
      <c r="A911" s="94"/>
      <c r="B911" s="155"/>
      <c r="C911" s="99"/>
      <c r="D911" s="94"/>
      <c r="E911" s="94"/>
    </row>
    <row r="912" spans="1:5" x14ac:dyDescent="0.25">
      <c r="A912" s="94"/>
      <c r="B912" s="155"/>
      <c r="C912" s="99"/>
      <c r="D912" s="94"/>
      <c r="E912" s="94"/>
    </row>
    <row r="913" spans="1:5" x14ac:dyDescent="0.25">
      <c r="A913" s="94"/>
      <c r="B913" s="155"/>
      <c r="C913" s="99"/>
      <c r="D913" s="94"/>
      <c r="E913" s="94"/>
    </row>
    <row r="914" spans="1:5" x14ac:dyDescent="0.25">
      <c r="A914" s="94"/>
      <c r="B914" s="155"/>
      <c r="C914" s="99"/>
      <c r="D914" s="94"/>
      <c r="E914" s="94"/>
    </row>
    <row r="915" spans="1:5" x14ac:dyDescent="0.25">
      <c r="A915" s="94"/>
      <c r="B915" s="155"/>
      <c r="C915" s="99"/>
      <c r="D915" s="94"/>
      <c r="E915" s="94"/>
    </row>
    <row r="916" spans="1:5" x14ac:dyDescent="0.25">
      <c r="A916" s="94"/>
      <c r="B916" s="155"/>
      <c r="C916" s="99"/>
      <c r="D916" s="94"/>
      <c r="E916" s="94"/>
    </row>
    <row r="917" spans="1:5" x14ac:dyDescent="0.25">
      <c r="A917" s="94"/>
      <c r="B917" s="155"/>
      <c r="C917" s="99"/>
      <c r="D917" s="94"/>
      <c r="E917" s="94"/>
    </row>
    <row r="918" spans="1:5" x14ac:dyDescent="0.25">
      <c r="A918" s="94"/>
      <c r="B918" s="155"/>
      <c r="C918" s="99"/>
      <c r="D918" s="94"/>
      <c r="E918" s="94"/>
    </row>
    <row r="919" spans="1:5" x14ac:dyDescent="0.25">
      <c r="A919" s="94"/>
      <c r="B919" s="155"/>
      <c r="C919" s="99"/>
      <c r="D919" s="94"/>
      <c r="E919" s="94"/>
    </row>
    <row r="920" spans="1:5" x14ac:dyDescent="0.25">
      <c r="A920" s="94"/>
      <c r="B920" s="155"/>
      <c r="C920" s="99"/>
      <c r="D920" s="94"/>
      <c r="E920" s="94"/>
    </row>
    <row r="921" spans="1:5" x14ac:dyDescent="0.25">
      <c r="A921" s="94"/>
      <c r="B921" s="155"/>
      <c r="C921" s="99"/>
      <c r="D921" s="94"/>
      <c r="E921" s="94"/>
    </row>
    <row r="922" spans="1:5" x14ac:dyDescent="0.25">
      <c r="A922" s="94"/>
      <c r="B922" s="155"/>
      <c r="C922" s="99"/>
      <c r="D922" s="94"/>
      <c r="E922" s="94"/>
    </row>
    <row r="923" spans="1:5" x14ac:dyDescent="0.25">
      <c r="A923" s="94"/>
      <c r="B923" s="155"/>
      <c r="C923" s="99"/>
      <c r="D923" s="94"/>
      <c r="E923" s="94"/>
    </row>
    <row r="924" spans="1:5" x14ac:dyDescent="0.25">
      <c r="A924" s="94"/>
      <c r="B924" s="155"/>
      <c r="C924" s="99"/>
      <c r="D924" s="94"/>
      <c r="E924" s="94"/>
    </row>
    <row r="925" spans="1:5" x14ac:dyDescent="0.25">
      <c r="A925" s="94"/>
      <c r="B925" s="155"/>
      <c r="C925" s="99"/>
      <c r="D925" s="94"/>
      <c r="E925" s="94"/>
    </row>
    <row r="926" spans="1:5" x14ac:dyDescent="0.25">
      <c r="A926" s="98" t="s">
        <v>23</v>
      </c>
      <c r="B926" s="157" t="s">
        <v>23</v>
      </c>
      <c r="C926" s="100"/>
      <c r="D926" s="94"/>
      <c r="E926" s="94"/>
    </row>
    <row r="927" spans="1:5" x14ac:dyDescent="0.25">
      <c r="A927" s="94"/>
      <c r="B927" s="155"/>
      <c r="C927" s="99"/>
      <c r="D927" s="94"/>
      <c r="E927" s="94"/>
    </row>
    <row r="928" spans="1:5" x14ac:dyDescent="0.25">
      <c r="A928" s="94"/>
      <c r="B928" s="155"/>
      <c r="C928" s="99"/>
      <c r="D928" s="94"/>
      <c r="E928" s="94"/>
    </row>
    <row r="929" spans="1:5" x14ac:dyDescent="0.25">
      <c r="A929" s="94"/>
      <c r="B929" s="155"/>
      <c r="C929" s="99"/>
      <c r="D929" s="94"/>
      <c r="E929" s="94"/>
    </row>
    <row r="930" spans="1:5" x14ac:dyDescent="0.25">
      <c r="A930" s="94"/>
      <c r="B930" s="155"/>
      <c r="C930" s="99"/>
      <c r="D930" s="94"/>
      <c r="E930" s="94"/>
    </row>
    <row r="931" spans="1:5" x14ac:dyDescent="0.25">
      <c r="A931" s="94"/>
      <c r="B931" s="155"/>
      <c r="C931" s="99"/>
      <c r="D931" s="94"/>
      <c r="E931" s="94"/>
    </row>
    <row r="932" spans="1:5" x14ac:dyDescent="0.25">
      <c r="A932" s="94"/>
      <c r="B932" s="155"/>
      <c r="C932" s="99"/>
      <c r="D932" s="94"/>
      <c r="E932" s="94"/>
    </row>
    <row r="933" spans="1:5" x14ac:dyDescent="0.25">
      <c r="A933" s="94"/>
      <c r="B933" s="155"/>
      <c r="C933" s="99"/>
      <c r="D933" s="94"/>
      <c r="E933" s="94"/>
    </row>
    <row r="934" spans="1:5" x14ac:dyDescent="0.25">
      <c r="A934" s="98" t="s">
        <v>17</v>
      </c>
      <c r="B934" s="157">
        <f>SUM(B886:B933)</f>
        <v>10728.49</v>
      </c>
      <c r="C934" s="100"/>
      <c r="D934" s="94"/>
      <c r="E934" s="94"/>
    </row>
    <row r="937" spans="1:5" x14ac:dyDescent="0.25">
      <c r="A937" s="94" t="s">
        <v>0</v>
      </c>
      <c r="B937" s="155" t="s">
        <v>28</v>
      </c>
      <c r="C937" s="99" t="s">
        <v>536</v>
      </c>
      <c r="D937" s="94" t="s">
        <v>537</v>
      </c>
      <c r="E937" s="94" t="s">
        <v>175</v>
      </c>
    </row>
    <row r="938" spans="1:5" x14ac:dyDescent="0.25">
      <c r="A938" s="95">
        <v>45317</v>
      </c>
      <c r="B938" s="155"/>
      <c r="C938" s="99"/>
      <c r="D938" s="94"/>
      <c r="E938" s="94"/>
    </row>
    <row r="939" spans="1:5" x14ac:dyDescent="0.25">
      <c r="A939" s="94" t="s">
        <v>493</v>
      </c>
      <c r="B939" s="155">
        <v>869.97</v>
      </c>
      <c r="C939" s="94">
        <v>730407459</v>
      </c>
      <c r="D939" s="94" t="s">
        <v>979</v>
      </c>
      <c r="E939" s="94" t="s">
        <v>980</v>
      </c>
    </row>
    <row r="940" spans="1:5" x14ac:dyDescent="0.25">
      <c r="A940" s="94" t="s">
        <v>493</v>
      </c>
      <c r="B940" s="155">
        <v>733.97</v>
      </c>
      <c r="C940" s="94">
        <v>7303276</v>
      </c>
      <c r="D940" s="94" t="s">
        <v>979</v>
      </c>
      <c r="E940" s="94" t="s">
        <v>980</v>
      </c>
    </row>
    <row r="941" spans="1:5" x14ac:dyDescent="0.25">
      <c r="A941" s="94" t="s">
        <v>493</v>
      </c>
      <c r="B941" s="155">
        <v>666</v>
      </c>
      <c r="C941" s="94" t="s">
        <v>23</v>
      </c>
      <c r="D941" s="94" t="s">
        <v>23</v>
      </c>
      <c r="E941" s="94"/>
    </row>
    <row r="942" spans="1:5" x14ac:dyDescent="0.25">
      <c r="A942" s="94" t="s">
        <v>23</v>
      </c>
      <c r="B942" s="155">
        <v>0</v>
      </c>
      <c r="C942" s="94" t="s">
        <v>23</v>
      </c>
      <c r="D942" s="94" t="s">
        <v>23</v>
      </c>
      <c r="E942" s="94"/>
    </row>
    <row r="943" spans="1:5" x14ac:dyDescent="0.25">
      <c r="A943" s="94" t="s">
        <v>23</v>
      </c>
      <c r="B943" s="155">
        <v>0</v>
      </c>
      <c r="C943" s="94" t="s">
        <v>23</v>
      </c>
      <c r="D943" s="94" t="s">
        <v>23</v>
      </c>
      <c r="E943" s="94" t="s">
        <v>23</v>
      </c>
    </row>
    <row r="944" spans="1:5" x14ac:dyDescent="0.25">
      <c r="A944" s="94" t="s">
        <v>23</v>
      </c>
      <c r="B944" s="155">
        <v>0</v>
      </c>
      <c r="C944" s="94" t="s">
        <v>23</v>
      </c>
      <c r="D944" s="94" t="s">
        <v>23</v>
      </c>
      <c r="E944" s="94"/>
    </row>
    <row r="945" spans="1:5" x14ac:dyDescent="0.25">
      <c r="A945" s="94" t="s">
        <v>23</v>
      </c>
      <c r="B945" s="155">
        <v>0</v>
      </c>
      <c r="C945" s="94" t="s">
        <v>23</v>
      </c>
      <c r="D945" s="94" t="s">
        <v>23</v>
      </c>
      <c r="E945" s="94"/>
    </row>
    <row r="946" spans="1:5" x14ac:dyDescent="0.25">
      <c r="A946" s="94" t="s">
        <v>23</v>
      </c>
      <c r="B946" s="155">
        <v>0</v>
      </c>
      <c r="C946" s="94" t="s">
        <v>23</v>
      </c>
      <c r="D946" s="94" t="s">
        <v>23</v>
      </c>
      <c r="E946" s="94" t="s">
        <v>23</v>
      </c>
    </row>
    <row r="947" spans="1:5" x14ac:dyDescent="0.25">
      <c r="A947" s="94" t="s">
        <v>23</v>
      </c>
      <c r="B947" s="155">
        <v>0</v>
      </c>
      <c r="C947" s="94" t="s">
        <v>23</v>
      </c>
      <c r="D947" s="94" t="s">
        <v>23</v>
      </c>
      <c r="E947" s="94" t="s">
        <v>23</v>
      </c>
    </row>
    <row r="948" spans="1:5" x14ac:dyDescent="0.25">
      <c r="A948" s="94" t="s">
        <v>23</v>
      </c>
      <c r="B948" s="155">
        <v>0</v>
      </c>
      <c r="C948" s="94" t="s">
        <v>23</v>
      </c>
      <c r="D948" s="94" t="s">
        <v>23</v>
      </c>
      <c r="E948" s="94" t="s">
        <v>23</v>
      </c>
    </row>
    <row r="949" spans="1:5" x14ac:dyDescent="0.25">
      <c r="A949" s="94" t="s">
        <v>23</v>
      </c>
      <c r="B949" s="155">
        <v>0</v>
      </c>
      <c r="C949" s="94" t="s">
        <v>23</v>
      </c>
      <c r="D949" s="94" t="s">
        <v>23</v>
      </c>
      <c r="E949" s="94"/>
    </row>
    <row r="950" spans="1:5" x14ac:dyDescent="0.25">
      <c r="A950" s="94" t="s">
        <v>23</v>
      </c>
      <c r="B950" s="155">
        <v>0</v>
      </c>
      <c r="C950" s="94" t="s">
        <v>23</v>
      </c>
      <c r="D950" s="94" t="s">
        <v>23</v>
      </c>
      <c r="E950" s="94"/>
    </row>
    <row r="951" spans="1:5" x14ac:dyDescent="0.25">
      <c r="A951" s="94" t="s">
        <v>23</v>
      </c>
      <c r="B951" s="155">
        <v>0</v>
      </c>
      <c r="C951" s="94" t="s">
        <v>23</v>
      </c>
      <c r="D951" s="94" t="s">
        <v>23</v>
      </c>
      <c r="E951" s="94" t="s">
        <v>23</v>
      </c>
    </row>
    <row r="952" spans="1:5" x14ac:dyDescent="0.25">
      <c r="A952" s="94" t="s">
        <v>23</v>
      </c>
      <c r="B952" s="155">
        <v>0</v>
      </c>
      <c r="C952" s="94" t="s">
        <v>23</v>
      </c>
      <c r="D952" s="94" t="s">
        <v>23</v>
      </c>
      <c r="E952" s="94"/>
    </row>
    <row r="953" spans="1:5" x14ac:dyDescent="0.25">
      <c r="A953" s="94" t="s">
        <v>23</v>
      </c>
      <c r="B953" s="155">
        <v>0</v>
      </c>
      <c r="C953" s="99"/>
      <c r="D953" s="94" t="s">
        <v>23</v>
      </c>
      <c r="E953" s="94"/>
    </row>
    <row r="954" spans="1:5" x14ac:dyDescent="0.25">
      <c r="A954" s="94"/>
      <c r="B954" s="155">
        <v>0</v>
      </c>
      <c r="C954" s="99"/>
      <c r="D954" s="94"/>
      <c r="E954" s="94"/>
    </row>
    <row r="955" spans="1:5" x14ac:dyDescent="0.25">
      <c r="A955" s="94"/>
      <c r="B955" s="155">
        <v>0</v>
      </c>
      <c r="C955" s="99"/>
      <c r="D955" s="94"/>
      <c r="E955" s="94" t="s">
        <v>23</v>
      </c>
    </row>
    <row r="956" spans="1:5" x14ac:dyDescent="0.25">
      <c r="A956" s="94"/>
      <c r="B956" s="155">
        <v>0</v>
      </c>
      <c r="C956" s="99"/>
      <c r="D956" s="94"/>
      <c r="E956" s="94"/>
    </row>
    <row r="957" spans="1:5" x14ac:dyDescent="0.25">
      <c r="A957" s="94"/>
      <c r="B957" s="155">
        <v>0</v>
      </c>
      <c r="C957" s="99"/>
      <c r="D957" s="94"/>
      <c r="E957" s="94"/>
    </row>
    <row r="958" spans="1:5" x14ac:dyDescent="0.25">
      <c r="A958" s="94"/>
      <c r="B958" s="155">
        <v>0</v>
      </c>
      <c r="C958" s="99"/>
      <c r="D958" s="94" t="s">
        <v>23</v>
      </c>
      <c r="E958" s="94" t="s">
        <v>23</v>
      </c>
    </row>
    <row r="959" spans="1:5" x14ac:dyDescent="0.25">
      <c r="A959" s="94"/>
      <c r="B959" s="155"/>
      <c r="C959" s="99"/>
      <c r="D959" s="94" t="s">
        <v>23</v>
      </c>
      <c r="E959" s="94"/>
    </row>
    <row r="960" spans="1:5" x14ac:dyDescent="0.25">
      <c r="A960" s="94"/>
      <c r="B960" s="155"/>
      <c r="C960" s="99"/>
      <c r="D960" s="94"/>
      <c r="E960" s="94"/>
    </row>
    <row r="961" spans="1:5" x14ac:dyDescent="0.25">
      <c r="A961" s="94"/>
      <c r="B961" s="155"/>
      <c r="C961" s="99"/>
      <c r="D961" s="94"/>
      <c r="E961" s="94"/>
    </row>
    <row r="962" spans="1:5" x14ac:dyDescent="0.25">
      <c r="A962" s="94"/>
      <c r="B962" s="155"/>
      <c r="C962" s="99"/>
      <c r="D962" s="94"/>
      <c r="E962" s="94"/>
    </row>
    <row r="963" spans="1:5" x14ac:dyDescent="0.25">
      <c r="A963" s="94"/>
      <c r="B963" s="155"/>
      <c r="C963" s="99"/>
      <c r="D963" s="94"/>
      <c r="E963" s="94"/>
    </row>
    <row r="964" spans="1:5" x14ac:dyDescent="0.25">
      <c r="A964" s="94"/>
      <c r="B964" s="155"/>
      <c r="C964" s="99"/>
      <c r="D964" s="94"/>
      <c r="E964" s="94"/>
    </row>
    <row r="965" spans="1:5" x14ac:dyDescent="0.25">
      <c r="A965" s="94"/>
      <c r="B965" s="155"/>
      <c r="C965" s="99"/>
      <c r="D965" s="94"/>
      <c r="E965" s="94"/>
    </row>
    <row r="966" spans="1:5" x14ac:dyDescent="0.25">
      <c r="A966" s="94"/>
      <c r="B966" s="155"/>
      <c r="C966" s="99"/>
      <c r="D966" s="94"/>
      <c r="E966" s="94"/>
    </row>
    <row r="967" spans="1:5" x14ac:dyDescent="0.25">
      <c r="A967" s="94"/>
      <c r="B967" s="155"/>
      <c r="C967" s="99"/>
      <c r="D967" s="94"/>
      <c r="E967" s="94"/>
    </row>
    <row r="968" spans="1:5" x14ac:dyDescent="0.25">
      <c r="A968" s="94"/>
      <c r="B968" s="155"/>
      <c r="C968" s="99"/>
      <c r="D968" s="94"/>
      <c r="E968" s="94"/>
    </row>
    <row r="969" spans="1:5" x14ac:dyDescent="0.25">
      <c r="A969" s="94"/>
      <c r="B969" s="155"/>
      <c r="C969" s="99"/>
      <c r="D969" s="94"/>
      <c r="E969" s="94"/>
    </row>
    <row r="970" spans="1:5" x14ac:dyDescent="0.25">
      <c r="A970" s="94"/>
      <c r="B970" s="155"/>
      <c r="C970" s="99"/>
      <c r="D970" s="94"/>
      <c r="E970" s="94"/>
    </row>
    <row r="971" spans="1:5" x14ac:dyDescent="0.25">
      <c r="A971" s="94"/>
      <c r="B971" s="155"/>
      <c r="C971" s="99"/>
      <c r="D971" s="94"/>
      <c r="E971" s="94"/>
    </row>
    <row r="972" spans="1:5" x14ac:dyDescent="0.25">
      <c r="A972" s="94"/>
      <c r="B972" s="155"/>
      <c r="C972" s="99"/>
      <c r="D972" s="94"/>
      <c r="E972" s="94"/>
    </row>
    <row r="973" spans="1:5" x14ac:dyDescent="0.25">
      <c r="A973" s="94"/>
      <c r="B973" s="155"/>
      <c r="C973" s="99"/>
      <c r="D973" s="94"/>
      <c r="E973" s="94"/>
    </row>
    <row r="974" spans="1:5" x14ac:dyDescent="0.25">
      <c r="A974" s="94"/>
      <c r="B974" s="155"/>
      <c r="C974" s="99"/>
      <c r="D974" s="94"/>
      <c r="E974" s="94"/>
    </row>
    <row r="975" spans="1:5" x14ac:dyDescent="0.25">
      <c r="A975" s="94"/>
      <c r="B975" s="155"/>
      <c r="C975" s="99"/>
      <c r="D975" s="94"/>
      <c r="E975" s="94"/>
    </row>
    <row r="976" spans="1:5" x14ac:dyDescent="0.25">
      <c r="A976" s="94"/>
      <c r="B976" s="155"/>
      <c r="C976" s="99"/>
      <c r="D976" s="94"/>
      <c r="E976" s="94"/>
    </row>
    <row r="977" spans="1:5" x14ac:dyDescent="0.25">
      <c r="A977" s="94"/>
      <c r="B977" s="155"/>
      <c r="C977" s="99"/>
      <c r="D977" s="94"/>
      <c r="E977" s="94"/>
    </row>
    <row r="978" spans="1:5" x14ac:dyDescent="0.25">
      <c r="A978" s="98" t="s">
        <v>23</v>
      </c>
      <c r="B978" s="157" t="s">
        <v>23</v>
      </c>
      <c r="C978" s="100"/>
      <c r="D978" s="94"/>
      <c r="E978" s="94"/>
    </row>
    <row r="979" spans="1:5" x14ac:dyDescent="0.25">
      <c r="A979" s="94"/>
      <c r="B979" s="155"/>
      <c r="C979" s="99"/>
      <c r="D979" s="94"/>
      <c r="E979" s="94"/>
    </row>
    <row r="980" spans="1:5" x14ac:dyDescent="0.25">
      <c r="A980" s="94"/>
      <c r="B980" s="155"/>
      <c r="C980" s="99"/>
      <c r="D980" s="94"/>
      <c r="E980" s="94"/>
    </row>
    <row r="981" spans="1:5" x14ac:dyDescent="0.25">
      <c r="A981" s="94"/>
      <c r="B981" s="155"/>
      <c r="C981" s="99"/>
      <c r="D981" s="94"/>
      <c r="E981" s="94"/>
    </row>
    <row r="982" spans="1:5" x14ac:dyDescent="0.25">
      <c r="A982" s="94"/>
      <c r="B982" s="155"/>
      <c r="C982" s="99"/>
      <c r="D982" s="94"/>
      <c r="E982" s="94"/>
    </row>
    <row r="983" spans="1:5" x14ac:dyDescent="0.25">
      <c r="A983" s="94"/>
      <c r="B983" s="155"/>
      <c r="C983" s="99"/>
      <c r="D983" s="94"/>
      <c r="E983" s="94"/>
    </row>
    <row r="984" spans="1:5" x14ac:dyDescent="0.25">
      <c r="A984" s="94"/>
      <c r="B984" s="155"/>
      <c r="C984" s="99"/>
      <c r="D984" s="94"/>
      <c r="E984" s="94"/>
    </row>
    <row r="985" spans="1:5" x14ac:dyDescent="0.25">
      <c r="A985" s="94"/>
      <c r="B985" s="155"/>
      <c r="C985" s="99"/>
      <c r="D985" s="94"/>
      <c r="E985" s="94"/>
    </row>
    <row r="986" spans="1:5" x14ac:dyDescent="0.25">
      <c r="A986" s="98" t="s">
        <v>17</v>
      </c>
      <c r="B986" s="157">
        <f>SUM(B938:B985)</f>
        <v>2269.94</v>
      </c>
      <c r="C986" s="100"/>
      <c r="D986" s="94"/>
      <c r="E986" s="94"/>
    </row>
    <row r="989" spans="1:5" x14ac:dyDescent="0.25">
      <c r="A989" s="94" t="s">
        <v>0</v>
      </c>
      <c r="B989" s="155" t="s">
        <v>28</v>
      </c>
      <c r="C989" s="99" t="s">
        <v>536</v>
      </c>
      <c r="D989" s="94" t="s">
        <v>537</v>
      </c>
      <c r="E989" s="94" t="s">
        <v>175</v>
      </c>
    </row>
    <row r="990" spans="1:5" x14ac:dyDescent="0.25">
      <c r="A990" s="95">
        <v>45320</v>
      </c>
      <c r="B990" s="155"/>
      <c r="C990" s="99"/>
      <c r="D990" s="94"/>
      <c r="E990" s="94"/>
    </row>
    <row r="991" spans="1:5" x14ac:dyDescent="0.25">
      <c r="A991" s="94" t="s">
        <v>493</v>
      </c>
      <c r="B991" s="156">
        <v>647.5</v>
      </c>
      <c r="C991" t="s">
        <v>981</v>
      </c>
      <c r="D991" t="s">
        <v>982</v>
      </c>
      <c r="E991" s="94" t="s">
        <v>23</v>
      </c>
    </row>
    <row r="992" spans="1:5" x14ac:dyDescent="0.25">
      <c r="A992" s="94" t="s">
        <v>493</v>
      </c>
      <c r="B992" s="156">
        <v>184</v>
      </c>
      <c r="C992" t="s">
        <v>983</v>
      </c>
      <c r="D992" t="s">
        <v>984</v>
      </c>
      <c r="E992" s="94" t="s">
        <v>985</v>
      </c>
    </row>
    <row r="993" spans="1:7" x14ac:dyDescent="0.25">
      <c r="A993" s="94" t="s">
        <v>493</v>
      </c>
      <c r="B993" s="156">
        <v>1856</v>
      </c>
      <c r="C993" t="s">
        <v>986</v>
      </c>
      <c r="D993" t="s">
        <v>984</v>
      </c>
      <c r="E993" s="94"/>
      <c r="G993" t="s">
        <v>23</v>
      </c>
    </row>
    <row r="994" spans="1:7" x14ac:dyDescent="0.25">
      <c r="A994" s="94" t="s">
        <v>493</v>
      </c>
      <c r="B994" s="156">
        <v>635.5</v>
      </c>
      <c r="C994" t="s">
        <v>987</v>
      </c>
      <c r="D994" t="s">
        <v>988</v>
      </c>
      <c r="E994" s="94"/>
    </row>
    <row r="995" spans="1:7" x14ac:dyDescent="0.25">
      <c r="A995" s="94" t="s">
        <v>493</v>
      </c>
      <c r="B995" s="156">
        <v>937.5</v>
      </c>
      <c r="C995" t="s">
        <v>989</v>
      </c>
      <c r="D995" t="s">
        <v>990</v>
      </c>
      <c r="E995" s="94" t="s">
        <v>23</v>
      </c>
    </row>
    <row r="996" spans="1:7" x14ac:dyDescent="0.25">
      <c r="A996" s="94" t="s">
        <v>493</v>
      </c>
      <c r="B996" s="156">
        <v>468.5</v>
      </c>
      <c r="C996" t="s">
        <v>991</v>
      </c>
      <c r="D996" t="s">
        <v>992</v>
      </c>
      <c r="E996" s="94"/>
    </row>
    <row r="997" spans="1:7" x14ac:dyDescent="0.25">
      <c r="A997" s="94" t="s">
        <v>493</v>
      </c>
      <c r="B997" s="156">
        <v>814.5</v>
      </c>
      <c r="C997" t="s">
        <v>993</v>
      </c>
      <c r="D997" t="s">
        <v>994</v>
      </c>
      <c r="E997" s="94" t="s">
        <v>995</v>
      </c>
    </row>
    <row r="998" spans="1:7" x14ac:dyDescent="0.25">
      <c r="A998" s="94" t="s">
        <v>493</v>
      </c>
      <c r="B998" s="156">
        <v>54</v>
      </c>
      <c r="C998" t="s">
        <v>996</v>
      </c>
      <c r="D998" t="s">
        <v>994</v>
      </c>
      <c r="E998" s="94" t="s">
        <v>995</v>
      </c>
      <c r="G998" t="s">
        <v>23</v>
      </c>
    </row>
    <row r="999" spans="1:7" x14ac:dyDescent="0.25">
      <c r="A999" s="94" t="s">
        <v>493</v>
      </c>
      <c r="B999" s="156">
        <v>581</v>
      </c>
      <c r="C999" t="s">
        <v>997</v>
      </c>
      <c r="D999" t="s">
        <v>994</v>
      </c>
      <c r="E999" s="94" t="s">
        <v>995</v>
      </c>
      <c r="G999" t="s">
        <v>23</v>
      </c>
    </row>
    <row r="1000" spans="1:7" x14ac:dyDescent="0.25">
      <c r="A1000" s="94" t="s">
        <v>493</v>
      </c>
      <c r="B1000" s="156">
        <v>652</v>
      </c>
      <c r="C1000" t="s">
        <v>998</v>
      </c>
      <c r="D1000" t="s">
        <v>999</v>
      </c>
      <c r="E1000" s="94" t="s">
        <v>23</v>
      </c>
      <c r="G1000" t="s">
        <v>23</v>
      </c>
    </row>
    <row r="1001" spans="1:7" x14ac:dyDescent="0.25">
      <c r="A1001" s="94" t="s">
        <v>493</v>
      </c>
      <c r="B1001" s="156">
        <v>487</v>
      </c>
      <c r="C1001" t="s">
        <v>1000</v>
      </c>
      <c r="D1001" t="s">
        <v>1001</v>
      </c>
      <c r="E1001" s="94"/>
      <c r="G1001" t="s">
        <v>23</v>
      </c>
    </row>
    <row r="1002" spans="1:7" x14ac:dyDescent="0.25">
      <c r="A1002" s="94" t="s">
        <v>493</v>
      </c>
      <c r="B1002" s="156">
        <v>250</v>
      </c>
      <c r="C1002" t="s">
        <v>1002</v>
      </c>
      <c r="D1002" t="s">
        <v>1003</v>
      </c>
      <c r="E1002" s="94"/>
    </row>
    <row r="1003" spans="1:7" x14ac:dyDescent="0.25">
      <c r="A1003" s="94" t="s">
        <v>493</v>
      </c>
      <c r="B1003" s="156">
        <v>130</v>
      </c>
      <c r="C1003" t="s">
        <v>1004</v>
      </c>
      <c r="D1003" t="s">
        <v>1005</v>
      </c>
      <c r="E1003" s="94" t="s">
        <v>1006</v>
      </c>
    </row>
    <row r="1004" spans="1:7" x14ac:dyDescent="0.25">
      <c r="A1004" s="94" t="s">
        <v>493</v>
      </c>
      <c r="B1004" s="156">
        <v>140</v>
      </c>
      <c r="C1004" t="s">
        <v>1007</v>
      </c>
      <c r="D1004" t="s">
        <v>1005</v>
      </c>
      <c r="E1004" s="94" t="s">
        <v>1006</v>
      </c>
    </row>
    <row r="1005" spans="1:7" x14ac:dyDescent="0.25">
      <c r="A1005" s="94" t="s">
        <v>493</v>
      </c>
      <c r="B1005" s="156">
        <v>677.5</v>
      </c>
      <c r="C1005" t="s">
        <v>1008</v>
      </c>
      <c r="D1005" t="s">
        <v>1009</v>
      </c>
      <c r="E1005" s="94"/>
    </row>
    <row r="1006" spans="1:7" x14ac:dyDescent="0.25">
      <c r="A1006" s="94" t="s">
        <v>493</v>
      </c>
      <c r="B1006" s="156">
        <v>617</v>
      </c>
      <c r="C1006" t="s">
        <v>1010</v>
      </c>
      <c r="D1006" t="s">
        <v>1011</v>
      </c>
      <c r="E1006" s="94" t="s">
        <v>1012</v>
      </c>
    </row>
    <row r="1007" spans="1:7" x14ac:dyDescent="0.25">
      <c r="A1007" s="94"/>
      <c r="B1007" s="156">
        <v>0</v>
      </c>
      <c r="C1007" t="s">
        <v>23</v>
      </c>
      <c r="D1007" t="s">
        <v>23</v>
      </c>
      <c r="E1007" s="94" t="s">
        <v>23</v>
      </c>
    </row>
    <row r="1008" spans="1:7" x14ac:dyDescent="0.25">
      <c r="A1008" s="94"/>
      <c r="B1008" s="155">
        <v>0</v>
      </c>
      <c r="C1008" s="99"/>
      <c r="D1008" s="94"/>
      <c r="E1008" s="94"/>
    </row>
    <row r="1009" spans="1:5" x14ac:dyDescent="0.25">
      <c r="A1009" s="94"/>
      <c r="B1009" s="155">
        <v>0</v>
      </c>
      <c r="C1009" s="99"/>
      <c r="D1009" s="94"/>
      <c r="E1009" s="94"/>
    </row>
    <row r="1010" spans="1:5" x14ac:dyDescent="0.25">
      <c r="A1010" s="94"/>
      <c r="B1010" s="155">
        <v>0</v>
      </c>
      <c r="C1010" s="99"/>
      <c r="D1010" s="94" t="s">
        <v>23</v>
      </c>
      <c r="E1010" s="94" t="s">
        <v>23</v>
      </c>
    </row>
    <row r="1011" spans="1:5" x14ac:dyDescent="0.25">
      <c r="A1011" s="94"/>
      <c r="B1011" s="155"/>
      <c r="C1011" s="99"/>
      <c r="D1011" s="94" t="s">
        <v>23</v>
      </c>
      <c r="E1011" s="94"/>
    </row>
    <row r="1012" spans="1:5" x14ac:dyDescent="0.25">
      <c r="A1012" s="94"/>
      <c r="B1012" s="155"/>
      <c r="C1012" s="99"/>
      <c r="D1012" s="94"/>
      <c r="E1012" s="94"/>
    </row>
    <row r="1013" spans="1:5" x14ac:dyDescent="0.25">
      <c r="A1013" s="94"/>
      <c r="B1013" s="155"/>
      <c r="C1013" s="99"/>
      <c r="D1013" s="94"/>
      <c r="E1013" s="94"/>
    </row>
    <row r="1014" spans="1:5" x14ac:dyDescent="0.25">
      <c r="A1014" s="94"/>
      <c r="B1014" s="155"/>
      <c r="C1014" s="99"/>
      <c r="D1014" s="94"/>
      <c r="E1014" s="94"/>
    </row>
    <row r="1015" spans="1:5" x14ac:dyDescent="0.25">
      <c r="A1015" s="94"/>
      <c r="B1015" s="155"/>
      <c r="C1015" s="99"/>
      <c r="D1015" s="94"/>
      <c r="E1015" s="94"/>
    </row>
    <row r="1016" spans="1:5" x14ac:dyDescent="0.25">
      <c r="A1016" s="94"/>
      <c r="B1016" s="155"/>
      <c r="C1016" s="99"/>
      <c r="D1016" s="94"/>
      <c r="E1016" s="94"/>
    </row>
    <row r="1017" spans="1:5" x14ac:dyDescent="0.25">
      <c r="A1017" s="94"/>
      <c r="B1017" s="155"/>
      <c r="C1017" s="99"/>
      <c r="D1017" s="94"/>
      <c r="E1017" s="94"/>
    </row>
    <row r="1018" spans="1:5" x14ac:dyDescent="0.25">
      <c r="A1018" s="94"/>
      <c r="B1018" s="155"/>
      <c r="C1018" s="99"/>
      <c r="D1018" s="94"/>
      <c r="E1018" s="94"/>
    </row>
    <row r="1019" spans="1:5" x14ac:dyDescent="0.25">
      <c r="A1019" s="94"/>
      <c r="B1019" s="155"/>
      <c r="C1019" s="99"/>
      <c r="D1019" s="94"/>
      <c r="E1019" s="94"/>
    </row>
    <row r="1020" spans="1:5" x14ac:dyDescent="0.25">
      <c r="A1020" s="94"/>
      <c r="B1020" s="155"/>
      <c r="C1020" s="99"/>
      <c r="D1020" s="94"/>
      <c r="E1020" s="94"/>
    </row>
    <row r="1021" spans="1:5" x14ac:dyDescent="0.25">
      <c r="A1021" s="94"/>
      <c r="B1021" s="155"/>
      <c r="C1021" s="99"/>
      <c r="D1021" s="94"/>
      <c r="E1021" s="94"/>
    </row>
    <row r="1022" spans="1:5" x14ac:dyDescent="0.25">
      <c r="A1022" s="94"/>
      <c r="B1022" s="155"/>
      <c r="C1022" s="99"/>
      <c r="D1022" s="94"/>
      <c r="E1022" s="94"/>
    </row>
    <row r="1023" spans="1:5" x14ac:dyDescent="0.25">
      <c r="A1023" s="94"/>
      <c r="B1023" s="155"/>
      <c r="C1023" s="99"/>
      <c r="D1023" s="94"/>
      <c r="E1023" s="94"/>
    </row>
    <row r="1024" spans="1:5" x14ac:dyDescent="0.25">
      <c r="A1024" s="94"/>
      <c r="B1024" s="155"/>
      <c r="C1024" s="99"/>
      <c r="D1024" s="94"/>
      <c r="E1024" s="94"/>
    </row>
    <row r="1025" spans="1:5" x14ac:dyDescent="0.25">
      <c r="A1025" s="94"/>
      <c r="B1025" s="155"/>
      <c r="C1025" s="99"/>
      <c r="D1025" s="94"/>
      <c r="E1025" s="94"/>
    </row>
    <row r="1026" spans="1:5" x14ac:dyDescent="0.25">
      <c r="A1026" s="94"/>
      <c r="B1026" s="155"/>
      <c r="C1026" s="99"/>
      <c r="D1026" s="94"/>
      <c r="E1026" s="94"/>
    </row>
    <row r="1027" spans="1:5" x14ac:dyDescent="0.25">
      <c r="A1027" s="94"/>
      <c r="B1027" s="155"/>
      <c r="C1027" s="99"/>
      <c r="D1027" s="94"/>
      <c r="E1027" s="94"/>
    </row>
    <row r="1028" spans="1:5" x14ac:dyDescent="0.25">
      <c r="A1028" s="94"/>
      <c r="B1028" s="155"/>
      <c r="C1028" s="99"/>
      <c r="D1028" s="94"/>
      <c r="E1028" s="94"/>
    </row>
    <row r="1029" spans="1:5" x14ac:dyDescent="0.25">
      <c r="A1029" s="94"/>
      <c r="B1029" s="155"/>
      <c r="C1029" s="99"/>
      <c r="D1029" s="94"/>
      <c r="E1029" s="94"/>
    </row>
    <row r="1030" spans="1:5" x14ac:dyDescent="0.25">
      <c r="A1030" s="98" t="s">
        <v>23</v>
      </c>
      <c r="B1030" s="157" t="s">
        <v>23</v>
      </c>
      <c r="C1030" s="100"/>
      <c r="D1030" s="94"/>
      <c r="E1030" s="94"/>
    </row>
    <row r="1031" spans="1:5" x14ac:dyDescent="0.25">
      <c r="A1031" s="94"/>
      <c r="B1031" s="155"/>
      <c r="C1031" s="99"/>
      <c r="D1031" s="94"/>
      <c r="E1031" s="94"/>
    </row>
    <row r="1032" spans="1:5" x14ac:dyDescent="0.25">
      <c r="A1032" s="94"/>
      <c r="B1032" s="155"/>
      <c r="C1032" s="99"/>
      <c r="D1032" s="94"/>
      <c r="E1032" s="94"/>
    </row>
    <row r="1033" spans="1:5" x14ac:dyDescent="0.25">
      <c r="A1033" s="94"/>
      <c r="B1033" s="155"/>
      <c r="C1033" s="99"/>
      <c r="D1033" s="94"/>
      <c r="E1033" s="94"/>
    </row>
    <row r="1034" spans="1:5" x14ac:dyDescent="0.25">
      <c r="A1034" s="94"/>
      <c r="B1034" s="155"/>
      <c r="C1034" s="99"/>
      <c r="D1034" s="94"/>
      <c r="E1034" s="94"/>
    </row>
    <row r="1035" spans="1:5" x14ac:dyDescent="0.25">
      <c r="A1035" s="94"/>
      <c r="B1035" s="155"/>
      <c r="C1035" s="99"/>
      <c r="D1035" s="94"/>
      <c r="E1035" s="94"/>
    </row>
    <row r="1036" spans="1:5" x14ac:dyDescent="0.25">
      <c r="A1036" s="94"/>
      <c r="B1036" s="155"/>
      <c r="C1036" s="99"/>
      <c r="D1036" s="94"/>
      <c r="E1036" s="94"/>
    </row>
    <row r="1037" spans="1:5" x14ac:dyDescent="0.25">
      <c r="A1037" s="94"/>
      <c r="B1037" s="155"/>
      <c r="C1037" s="99"/>
      <c r="D1037" s="94"/>
      <c r="E1037" s="94"/>
    </row>
    <row r="1038" spans="1:5" x14ac:dyDescent="0.25">
      <c r="A1038" s="98" t="s">
        <v>17</v>
      </c>
      <c r="B1038" s="157">
        <f>SUM(B990:B1037)</f>
        <v>9132</v>
      </c>
      <c r="C1038" s="100"/>
      <c r="D1038" s="94"/>
      <c r="E1038" s="94"/>
    </row>
    <row r="1041" spans="1:5" x14ac:dyDescent="0.25">
      <c r="A1041" s="94" t="s">
        <v>0</v>
      </c>
      <c r="B1041" s="155" t="s">
        <v>28</v>
      </c>
      <c r="C1041" s="99" t="s">
        <v>536</v>
      </c>
      <c r="D1041" s="94" t="s">
        <v>537</v>
      </c>
      <c r="E1041" s="94" t="s">
        <v>175</v>
      </c>
    </row>
    <row r="1042" spans="1:5" x14ac:dyDescent="0.25">
      <c r="A1042" s="95">
        <v>45321</v>
      </c>
      <c r="B1042" s="155"/>
      <c r="C1042" s="99"/>
      <c r="D1042" s="94"/>
      <c r="E1042" s="94"/>
    </row>
    <row r="1043" spans="1:5" x14ac:dyDescent="0.25">
      <c r="A1043" s="94" t="s">
        <v>493</v>
      </c>
      <c r="B1043" s="156">
        <v>199</v>
      </c>
      <c r="C1043" t="s">
        <v>1013</v>
      </c>
      <c r="D1043" t="s">
        <v>1014</v>
      </c>
      <c r="E1043" s="94" t="s">
        <v>23</v>
      </c>
    </row>
    <row r="1044" spans="1:5" x14ac:dyDescent="0.25">
      <c r="A1044" s="94" t="s">
        <v>493</v>
      </c>
      <c r="B1044" s="156">
        <v>364</v>
      </c>
      <c r="C1044" t="s">
        <v>1015</v>
      </c>
      <c r="D1044" t="s">
        <v>1016</v>
      </c>
      <c r="E1044" s="94" t="s">
        <v>23</v>
      </c>
    </row>
    <row r="1045" spans="1:5" x14ac:dyDescent="0.25">
      <c r="A1045" s="94" t="s">
        <v>493</v>
      </c>
      <c r="B1045" s="156">
        <v>755.5</v>
      </c>
      <c r="C1045" t="s">
        <v>1017</v>
      </c>
      <c r="D1045" t="s">
        <v>1018</v>
      </c>
      <c r="E1045" s="94" t="s">
        <v>1019</v>
      </c>
    </row>
    <row r="1046" spans="1:5" x14ac:dyDescent="0.25">
      <c r="A1046" s="94" t="s">
        <v>493</v>
      </c>
      <c r="B1046" s="156">
        <v>109</v>
      </c>
      <c r="C1046" t="s">
        <v>1020</v>
      </c>
      <c r="D1046" t="s">
        <v>1021</v>
      </c>
      <c r="E1046" s="94"/>
    </row>
    <row r="1047" spans="1:5" x14ac:dyDescent="0.25">
      <c r="A1047" s="94" t="s">
        <v>493</v>
      </c>
      <c r="B1047" s="156">
        <v>1250</v>
      </c>
      <c r="C1047" t="s">
        <v>1022</v>
      </c>
      <c r="D1047" t="s">
        <v>1023</v>
      </c>
      <c r="E1047" s="94" t="s">
        <v>1024</v>
      </c>
    </row>
    <row r="1048" spans="1:5" x14ac:dyDescent="0.25">
      <c r="A1048" s="94" t="s">
        <v>493</v>
      </c>
      <c r="B1048" s="156">
        <v>1340</v>
      </c>
      <c r="C1048" t="s">
        <v>1025</v>
      </c>
      <c r="D1048" t="s">
        <v>1026</v>
      </c>
      <c r="E1048" s="94"/>
    </row>
    <row r="1049" spans="1:5" x14ac:dyDescent="0.25">
      <c r="A1049" s="94" t="s">
        <v>493</v>
      </c>
      <c r="B1049" s="156">
        <v>763.98</v>
      </c>
      <c r="C1049" t="s">
        <v>1027</v>
      </c>
      <c r="D1049" t="s">
        <v>765</v>
      </c>
      <c r="E1049" s="94"/>
    </row>
    <row r="1050" spans="1:5" x14ac:dyDescent="0.25">
      <c r="A1050" s="94" t="s">
        <v>493</v>
      </c>
      <c r="B1050" s="156">
        <v>252</v>
      </c>
      <c r="C1050" t="s">
        <v>1028</v>
      </c>
      <c r="D1050" t="s">
        <v>1029</v>
      </c>
      <c r="E1050" s="94" t="s">
        <v>23</v>
      </c>
    </row>
    <row r="1051" spans="1:5" x14ac:dyDescent="0.25">
      <c r="A1051" s="94" t="s">
        <v>493</v>
      </c>
      <c r="B1051" s="156">
        <v>508</v>
      </c>
      <c r="C1051" t="s">
        <v>1030</v>
      </c>
      <c r="D1051" t="s">
        <v>1031</v>
      </c>
      <c r="E1051" s="94" t="s">
        <v>23</v>
      </c>
    </row>
    <row r="1052" spans="1:5" x14ac:dyDescent="0.25">
      <c r="A1052" s="94" t="s">
        <v>493</v>
      </c>
      <c r="B1052" s="156">
        <v>113</v>
      </c>
      <c r="C1052" t="s">
        <v>1032</v>
      </c>
      <c r="D1052" t="s">
        <v>1031</v>
      </c>
      <c r="E1052" s="94" t="s">
        <v>23</v>
      </c>
    </row>
    <row r="1053" spans="1:5" x14ac:dyDescent="0.25">
      <c r="A1053" s="94" t="s">
        <v>493</v>
      </c>
      <c r="B1053" s="156">
        <v>308.5</v>
      </c>
      <c r="C1053" t="s">
        <v>1033</v>
      </c>
      <c r="D1053" t="s">
        <v>1034</v>
      </c>
      <c r="E1053" s="94"/>
    </row>
    <row r="1054" spans="1:5" x14ac:dyDescent="0.25">
      <c r="A1054" s="94" t="s">
        <v>493</v>
      </c>
      <c r="B1054" s="156">
        <v>370</v>
      </c>
      <c r="C1054" t="s">
        <v>1035</v>
      </c>
      <c r="D1054" t="s">
        <v>1036</v>
      </c>
      <c r="E1054" s="94"/>
    </row>
    <row r="1055" spans="1:5" x14ac:dyDescent="0.25">
      <c r="A1055" s="94" t="s">
        <v>493</v>
      </c>
      <c r="B1055" s="156">
        <v>380</v>
      </c>
      <c r="C1055" t="s">
        <v>1037</v>
      </c>
      <c r="D1055" t="s">
        <v>1038</v>
      </c>
      <c r="E1055" s="94" t="s">
        <v>23</v>
      </c>
    </row>
    <row r="1056" spans="1:5" x14ac:dyDescent="0.25">
      <c r="A1056" s="94" t="s">
        <v>493</v>
      </c>
      <c r="B1056" s="156">
        <v>794</v>
      </c>
      <c r="C1056" t="s">
        <v>1039</v>
      </c>
      <c r="D1056" t="s">
        <v>1040</v>
      </c>
      <c r="E1056" s="94"/>
    </row>
    <row r="1057" spans="1:5" x14ac:dyDescent="0.25">
      <c r="A1057" s="94" t="s">
        <v>493</v>
      </c>
      <c r="B1057" s="156">
        <v>324</v>
      </c>
      <c r="C1057" t="s">
        <v>1041</v>
      </c>
      <c r="D1057" t="s">
        <v>1042</v>
      </c>
      <c r="E1057" s="94"/>
    </row>
    <row r="1058" spans="1:5" x14ac:dyDescent="0.25">
      <c r="A1058" s="94" t="s">
        <v>493</v>
      </c>
      <c r="B1058" s="156">
        <v>862.5</v>
      </c>
      <c r="C1058" t="s">
        <v>1043</v>
      </c>
      <c r="D1058" t="s">
        <v>1044</v>
      </c>
      <c r="E1058" s="94"/>
    </row>
    <row r="1059" spans="1:5" x14ac:dyDescent="0.25">
      <c r="A1059" s="94" t="s">
        <v>493</v>
      </c>
      <c r="B1059" s="156">
        <v>523</v>
      </c>
      <c r="C1059" t="s">
        <v>1045</v>
      </c>
      <c r="D1059" t="s">
        <v>1046</v>
      </c>
      <c r="E1059" s="94" t="s">
        <v>23</v>
      </c>
    </row>
    <row r="1060" spans="1:5" x14ac:dyDescent="0.25">
      <c r="A1060" s="94"/>
      <c r="B1060" s="155">
        <v>0</v>
      </c>
      <c r="C1060" s="99"/>
      <c r="D1060" s="94"/>
      <c r="E1060" s="94"/>
    </row>
    <row r="1061" spans="1:5" x14ac:dyDescent="0.25">
      <c r="A1061" s="94"/>
      <c r="B1061" s="155">
        <v>0</v>
      </c>
      <c r="C1061" s="99"/>
      <c r="D1061" s="94"/>
      <c r="E1061" s="94"/>
    </row>
    <row r="1062" spans="1:5" x14ac:dyDescent="0.25">
      <c r="A1062" s="94"/>
      <c r="B1062" s="155">
        <v>0</v>
      </c>
      <c r="C1062" s="99"/>
      <c r="D1062" s="94" t="s">
        <v>23</v>
      </c>
      <c r="E1062" s="94" t="s">
        <v>23</v>
      </c>
    </row>
    <row r="1063" spans="1:5" x14ac:dyDescent="0.25">
      <c r="A1063" s="94"/>
      <c r="B1063" s="155"/>
      <c r="C1063" s="99"/>
      <c r="D1063" s="94" t="s">
        <v>23</v>
      </c>
      <c r="E1063" s="94"/>
    </row>
    <row r="1064" spans="1:5" x14ac:dyDescent="0.25">
      <c r="A1064" s="94"/>
      <c r="B1064" s="155"/>
      <c r="C1064" s="99"/>
      <c r="D1064" s="94"/>
      <c r="E1064" s="94"/>
    </row>
    <row r="1065" spans="1:5" x14ac:dyDescent="0.25">
      <c r="A1065" s="94"/>
      <c r="B1065" s="155"/>
      <c r="C1065" s="99"/>
      <c r="D1065" s="94"/>
      <c r="E1065" s="94"/>
    </row>
    <row r="1066" spans="1:5" x14ac:dyDescent="0.25">
      <c r="A1066" s="94"/>
      <c r="B1066" s="155"/>
      <c r="C1066" s="99"/>
      <c r="D1066" s="94"/>
      <c r="E1066" s="94"/>
    </row>
    <row r="1067" spans="1:5" x14ac:dyDescent="0.25">
      <c r="A1067" s="94"/>
      <c r="B1067" s="155"/>
      <c r="C1067" s="99"/>
      <c r="D1067" s="94"/>
      <c r="E1067" s="94"/>
    </row>
    <row r="1068" spans="1:5" x14ac:dyDescent="0.25">
      <c r="A1068" s="94"/>
      <c r="B1068" s="155"/>
      <c r="C1068" s="99"/>
      <c r="D1068" s="94"/>
      <c r="E1068" s="94"/>
    </row>
    <row r="1069" spans="1:5" x14ac:dyDescent="0.25">
      <c r="A1069" s="94"/>
      <c r="B1069" s="155"/>
      <c r="C1069" s="99"/>
      <c r="D1069" s="94"/>
      <c r="E1069" s="94"/>
    </row>
    <row r="1070" spans="1:5" x14ac:dyDescent="0.25">
      <c r="A1070" s="94"/>
      <c r="B1070" s="155"/>
      <c r="C1070" s="99"/>
      <c r="D1070" s="94"/>
      <c r="E1070" s="94"/>
    </row>
    <row r="1071" spans="1:5" x14ac:dyDescent="0.25">
      <c r="A1071" s="94"/>
      <c r="B1071" s="155"/>
      <c r="C1071" s="99"/>
      <c r="D1071" s="94"/>
      <c r="E1071" s="94"/>
    </row>
    <row r="1072" spans="1:5" x14ac:dyDescent="0.25">
      <c r="A1072" s="94"/>
      <c r="B1072" s="155"/>
      <c r="C1072" s="99"/>
      <c r="D1072" s="94"/>
      <c r="E1072" s="94"/>
    </row>
    <row r="1073" spans="1:5" x14ac:dyDescent="0.25">
      <c r="A1073" s="94"/>
      <c r="B1073" s="155"/>
      <c r="C1073" s="99"/>
      <c r="D1073" s="94"/>
      <c r="E1073" s="94"/>
    </row>
    <row r="1074" spans="1:5" x14ac:dyDescent="0.25">
      <c r="A1074" s="94"/>
      <c r="B1074" s="155"/>
      <c r="C1074" s="99"/>
      <c r="D1074" s="94"/>
      <c r="E1074" s="94"/>
    </row>
    <row r="1075" spans="1:5" x14ac:dyDescent="0.25">
      <c r="A1075" s="94"/>
      <c r="B1075" s="155"/>
      <c r="C1075" s="99"/>
      <c r="D1075" s="94"/>
      <c r="E1075" s="94"/>
    </row>
    <row r="1076" spans="1:5" x14ac:dyDescent="0.25">
      <c r="A1076" s="94"/>
      <c r="B1076" s="155"/>
      <c r="C1076" s="99"/>
      <c r="D1076" s="94"/>
      <c r="E1076" s="94"/>
    </row>
    <row r="1077" spans="1:5" x14ac:dyDescent="0.25">
      <c r="A1077" s="94"/>
      <c r="B1077" s="155"/>
      <c r="C1077" s="99"/>
      <c r="D1077" s="94"/>
      <c r="E1077" s="94"/>
    </row>
    <row r="1078" spans="1:5" x14ac:dyDescent="0.25">
      <c r="A1078" s="94"/>
      <c r="B1078" s="155"/>
      <c r="C1078" s="99"/>
      <c r="D1078" s="94"/>
      <c r="E1078" s="94"/>
    </row>
    <row r="1079" spans="1:5" x14ac:dyDescent="0.25">
      <c r="A1079" s="94"/>
      <c r="B1079" s="155"/>
      <c r="C1079" s="99"/>
      <c r="D1079" s="94"/>
      <c r="E1079" s="94"/>
    </row>
    <row r="1080" spans="1:5" x14ac:dyDescent="0.25">
      <c r="A1080" s="94"/>
      <c r="B1080" s="155"/>
      <c r="C1080" s="99"/>
      <c r="D1080" s="94"/>
      <c r="E1080" s="94"/>
    </row>
    <row r="1081" spans="1:5" x14ac:dyDescent="0.25">
      <c r="A1081" s="94"/>
      <c r="B1081" s="155"/>
      <c r="C1081" s="99"/>
      <c r="D1081" s="94"/>
      <c r="E1081" s="94"/>
    </row>
    <row r="1082" spans="1:5" x14ac:dyDescent="0.25">
      <c r="A1082" s="98" t="s">
        <v>23</v>
      </c>
      <c r="B1082" s="157" t="s">
        <v>23</v>
      </c>
      <c r="C1082" s="100"/>
      <c r="D1082" s="94"/>
      <c r="E1082" s="94"/>
    </row>
    <row r="1083" spans="1:5" x14ac:dyDescent="0.25">
      <c r="A1083" s="94"/>
      <c r="B1083" s="155"/>
      <c r="C1083" s="99"/>
      <c r="D1083" s="94"/>
      <c r="E1083" s="94"/>
    </row>
    <row r="1084" spans="1:5" x14ac:dyDescent="0.25">
      <c r="A1084" s="94"/>
      <c r="B1084" s="155"/>
      <c r="C1084" s="99"/>
      <c r="D1084" s="94"/>
      <c r="E1084" s="94"/>
    </row>
    <row r="1085" spans="1:5" x14ac:dyDescent="0.25">
      <c r="A1085" s="94"/>
      <c r="B1085" s="155"/>
      <c r="C1085" s="99"/>
      <c r="D1085" s="94"/>
      <c r="E1085" s="94"/>
    </row>
    <row r="1086" spans="1:5" x14ac:dyDescent="0.25">
      <c r="A1086" s="94"/>
      <c r="B1086" s="155"/>
      <c r="C1086" s="99"/>
      <c r="D1086" s="94"/>
      <c r="E1086" s="94"/>
    </row>
    <row r="1087" spans="1:5" x14ac:dyDescent="0.25">
      <c r="A1087" s="94"/>
      <c r="B1087" s="155"/>
      <c r="C1087" s="99"/>
      <c r="D1087" s="94"/>
      <c r="E1087" s="94"/>
    </row>
    <row r="1088" spans="1:5" x14ac:dyDescent="0.25">
      <c r="A1088" s="94"/>
      <c r="B1088" s="155"/>
      <c r="C1088" s="99"/>
      <c r="D1088" s="94"/>
      <c r="E1088" s="94"/>
    </row>
    <row r="1089" spans="1:8" x14ac:dyDescent="0.25">
      <c r="A1089" s="94"/>
      <c r="B1089" s="155"/>
      <c r="C1089" s="99"/>
      <c r="D1089" s="94"/>
      <c r="E1089" s="94"/>
    </row>
    <row r="1090" spans="1:8" x14ac:dyDescent="0.25">
      <c r="A1090" s="98" t="s">
        <v>17</v>
      </c>
      <c r="B1090" s="157">
        <f>SUM(B1042:B1089)</f>
        <v>9216.48</v>
      </c>
      <c r="C1090" s="100"/>
      <c r="D1090" s="94"/>
      <c r="E1090" s="94"/>
    </row>
    <row r="1093" spans="1:8" x14ac:dyDescent="0.25">
      <c r="A1093" s="94" t="s">
        <v>0</v>
      </c>
      <c r="B1093" s="155" t="s">
        <v>28</v>
      </c>
      <c r="C1093" s="99" t="s">
        <v>536</v>
      </c>
      <c r="D1093" s="94" t="s">
        <v>537</v>
      </c>
      <c r="E1093" s="94" t="s">
        <v>175</v>
      </c>
    </row>
    <row r="1094" spans="1:8" x14ac:dyDescent="0.25">
      <c r="A1094" s="95">
        <v>45322</v>
      </c>
      <c r="B1094" s="155"/>
      <c r="C1094" s="99"/>
      <c r="D1094" s="94"/>
      <c r="E1094" s="94"/>
    </row>
    <row r="1095" spans="1:8" x14ac:dyDescent="0.25">
      <c r="A1095" s="94" t="s">
        <v>493</v>
      </c>
      <c r="B1095" s="156">
        <v>511</v>
      </c>
      <c r="C1095" t="s">
        <v>1047</v>
      </c>
      <c r="D1095" t="s">
        <v>1048</v>
      </c>
      <c r="E1095" s="94" t="s">
        <v>23</v>
      </c>
    </row>
    <row r="1096" spans="1:8" x14ac:dyDescent="0.25">
      <c r="A1096" s="94" t="s">
        <v>493</v>
      </c>
      <c r="B1096" s="156">
        <v>143</v>
      </c>
      <c r="C1096" t="s">
        <v>1049</v>
      </c>
      <c r="D1096" t="s">
        <v>1050</v>
      </c>
      <c r="E1096" s="94" t="s">
        <v>23</v>
      </c>
    </row>
    <row r="1097" spans="1:8" x14ac:dyDescent="0.25">
      <c r="A1097" s="94" t="s">
        <v>493</v>
      </c>
      <c r="B1097" s="156">
        <v>56.51</v>
      </c>
      <c r="C1097" t="s">
        <v>1051</v>
      </c>
      <c r="D1097" t="s">
        <v>1052</v>
      </c>
      <c r="E1097" s="94"/>
      <c r="G1097" t="s">
        <v>23</v>
      </c>
    </row>
    <row r="1098" spans="1:8" x14ac:dyDescent="0.25">
      <c r="A1098" s="94" t="s">
        <v>493</v>
      </c>
      <c r="B1098" s="156">
        <v>425.5</v>
      </c>
      <c r="C1098" t="s">
        <v>1053</v>
      </c>
      <c r="D1098" t="s">
        <v>1052</v>
      </c>
      <c r="E1098" s="94"/>
      <c r="G1098" t="s">
        <v>23</v>
      </c>
    </row>
    <row r="1099" spans="1:8" x14ac:dyDescent="0.25">
      <c r="A1099" s="94" t="s">
        <v>493</v>
      </c>
      <c r="B1099" s="156">
        <v>146</v>
      </c>
      <c r="C1099" t="s">
        <v>1054</v>
      </c>
      <c r="D1099" t="s">
        <v>1055</v>
      </c>
      <c r="E1099" s="140" t="s">
        <v>1056</v>
      </c>
      <c r="G1099" t="s">
        <v>23</v>
      </c>
    </row>
    <row r="1100" spans="1:8" x14ac:dyDescent="0.25">
      <c r="A1100" s="94" t="s">
        <v>493</v>
      </c>
      <c r="B1100" s="156">
        <v>805</v>
      </c>
      <c r="C1100" t="s">
        <v>1057</v>
      </c>
      <c r="D1100" t="s">
        <v>1058</v>
      </c>
      <c r="E1100" s="94" t="s">
        <v>1059</v>
      </c>
    </row>
    <row r="1101" spans="1:8" x14ac:dyDescent="0.25">
      <c r="A1101" s="94" t="s">
        <v>493</v>
      </c>
      <c r="B1101" s="156">
        <v>2253.5</v>
      </c>
      <c r="C1101" t="s">
        <v>1060</v>
      </c>
      <c r="D1101" t="s">
        <v>1061</v>
      </c>
      <c r="E1101" s="94" t="s">
        <v>1059</v>
      </c>
      <c r="G1101" t="s">
        <v>23</v>
      </c>
    </row>
    <row r="1102" spans="1:8" x14ac:dyDescent="0.25">
      <c r="A1102" s="94" t="s">
        <v>493</v>
      </c>
      <c r="B1102" s="156">
        <v>370.5</v>
      </c>
      <c r="C1102" t="s">
        <v>1062</v>
      </c>
      <c r="D1102" t="s">
        <v>1058</v>
      </c>
      <c r="E1102" s="94" t="s">
        <v>1059</v>
      </c>
      <c r="G1102" t="s">
        <v>23</v>
      </c>
      <c r="H1102" t="s">
        <v>23</v>
      </c>
    </row>
    <row r="1103" spans="1:8" x14ac:dyDescent="0.25">
      <c r="A1103" s="94" t="s">
        <v>493</v>
      </c>
      <c r="B1103" s="156">
        <v>571.5</v>
      </c>
      <c r="C1103" t="s">
        <v>1063</v>
      </c>
      <c r="D1103" t="s">
        <v>1058</v>
      </c>
      <c r="E1103" s="94" t="s">
        <v>1059</v>
      </c>
      <c r="G1103" t="s">
        <v>23</v>
      </c>
      <c r="H1103" t="s">
        <v>23</v>
      </c>
    </row>
    <row r="1104" spans="1:8" x14ac:dyDescent="0.25">
      <c r="A1104" s="94" t="s">
        <v>23</v>
      </c>
      <c r="B1104" s="155">
        <v>0</v>
      </c>
      <c r="C1104" s="94" t="s">
        <v>23</v>
      </c>
      <c r="D1104" s="94" t="s">
        <v>23</v>
      </c>
      <c r="E1104" s="94" t="s">
        <v>23</v>
      </c>
      <c r="G1104" t="s">
        <v>23</v>
      </c>
      <c r="H1104" t="s">
        <v>23</v>
      </c>
    </row>
    <row r="1105" spans="1:8" x14ac:dyDescent="0.25">
      <c r="A1105" s="94" t="s">
        <v>23</v>
      </c>
      <c r="B1105" s="155">
        <v>0</v>
      </c>
      <c r="C1105" s="94" t="s">
        <v>23</v>
      </c>
      <c r="D1105" s="94" t="s">
        <v>23</v>
      </c>
      <c r="E1105" s="94"/>
      <c r="G1105" t="s">
        <v>23</v>
      </c>
    </row>
    <row r="1106" spans="1:8" x14ac:dyDescent="0.25">
      <c r="A1106" s="94" t="s">
        <v>23</v>
      </c>
      <c r="B1106" s="155">
        <v>0</v>
      </c>
      <c r="C1106" s="94" t="s">
        <v>23</v>
      </c>
      <c r="D1106" s="94" t="s">
        <v>23</v>
      </c>
      <c r="E1106" s="94"/>
    </row>
    <row r="1107" spans="1:8" x14ac:dyDescent="0.25">
      <c r="A1107" s="94" t="s">
        <v>23</v>
      </c>
      <c r="B1107" s="155">
        <v>0</v>
      </c>
      <c r="C1107" s="94" t="s">
        <v>23</v>
      </c>
      <c r="D1107" s="94" t="s">
        <v>23</v>
      </c>
      <c r="E1107" s="94" t="s">
        <v>23</v>
      </c>
    </row>
    <row r="1108" spans="1:8" x14ac:dyDescent="0.25">
      <c r="A1108" s="94" t="s">
        <v>23</v>
      </c>
      <c r="B1108" s="155">
        <v>0</v>
      </c>
      <c r="C1108" s="94" t="s">
        <v>23</v>
      </c>
      <c r="D1108" s="94" t="s">
        <v>23</v>
      </c>
      <c r="E1108" s="94"/>
    </row>
    <row r="1109" spans="1:8" x14ac:dyDescent="0.25">
      <c r="A1109" s="94" t="s">
        <v>23</v>
      </c>
      <c r="B1109" s="155">
        <v>0</v>
      </c>
      <c r="C1109" s="99"/>
      <c r="D1109" s="94" t="s">
        <v>23</v>
      </c>
      <c r="E1109" s="94"/>
    </row>
    <row r="1110" spans="1:8" x14ac:dyDescent="0.25">
      <c r="A1110" s="94"/>
      <c r="B1110" s="155">
        <v>0</v>
      </c>
      <c r="C1110" s="99"/>
      <c r="D1110" s="94"/>
      <c r="E1110" s="94"/>
      <c r="H1110" t="s">
        <v>23</v>
      </c>
    </row>
    <row r="1111" spans="1:8" x14ac:dyDescent="0.25">
      <c r="A1111" s="94"/>
      <c r="B1111" s="155">
        <v>0</v>
      </c>
      <c r="C1111" s="99"/>
      <c r="D1111" s="94"/>
      <c r="E1111" s="94" t="s">
        <v>23</v>
      </c>
      <c r="H1111" t="s">
        <v>23</v>
      </c>
    </row>
    <row r="1112" spans="1:8" x14ac:dyDescent="0.25">
      <c r="A1112" s="94"/>
      <c r="B1112" s="155">
        <v>0</v>
      </c>
      <c r="C1112" s="99"/>
      <c r="D1112" s="94"/>
      <c r="E1112" s="94"/>
      <c r="H1112" t="s">
        <v>23</v>
      </c>
    </row>
    <row r="1113" spans="1:8" x14ac:dyDescent="0.25">
      <c r="A1113" s="94"/>
      <c r="B1113" s="155">
        <v>0</v>
      </c>
      <c r="C1113" s="99"/>
      <c r="D1113" s="94"/>
      <c r="E1113" s="94"/>
      <c r="H1113" t="s">
        <v>23</v>
      </c>
    </row>
    <row r="1114" spans="1:8" x14ac:dyDescent="0.25">
      <c r="A1114" s="94"/>
      <c r="B1114" s="155">
        <v>0</v>
      </c>
      <c r="C1114" s="99"/>
      <c r="D1114" s="94" t="s">
        <v>23</v>
      </c>
      <c r="E1114" s="94" t="s">
        <v>23</v>
      </c>
      <c r="G1114" t="s">
        <v>23</v>
      </c>
      <c r="H1114" t="s">
        <v>23</v>
      </c>
    </row>
    <row r="1115" spans="1:8" x14ac:dyDescent="0.25">
      <c r="A1115" s="94"/>
      <c r="B1115" s="155"/>
      <c r="C1115" s="99"/>
      <c r="D1115" s="94" t="s">
        <v>23</v>
      </c>
      <c r="E1115" s="94"/>
      <c r="G1115" t="s">
        <v>23</v>
      </c>
      <c r="H1115" t="s">
        <v>23</v>
      </c>
    </row>
    <row r="1116" spans="1:8" x14ac:dyDescent="0.25">
      <c r="A1116" s="94"/>
      <c r="B1116" s="155"/>
      <c r="C1116" s="99"/>
      <c r="D1116" s="94"/>
      <c r="E1116" s="94"/>
      <c r="G1116" t="s">
        <v>23</v>
      </c>
      <c r="H1116" t="s">
        <v>23</v>
      </c>
    </row>
    <row r="1117" spans="1:8" x14ac:dyDescent="0.25">
      <c r="A1117" s="94"/>
      <c r="B1117" s="155"/>
      <c r="C1117" s="99"/>
      <c r="D1117" s="94"/>
      <c r="E1117" s="94"/>
      <c r="G1117" t="s">
        <v>23</v>
      </c>
    </row>
    <row r="1118" spans="1:8" x14ac:dyDescent="0.25">
      <c r="A1118" s="94"/>
      <c r="B1118" s="155"/>
      <c r="C1118" s="99"/>
      <c r="D1118" s="94"/>
      <c r="E1118" s="94"/>
      <c r="G1118" t="s">
        <v>23</v>
      </c>
    </row>
    <row r="1119" spans="1:8" x14ac:dyDescent="0.25">
      <c r="A1119" s="94"/>
      <c r="B1119" s="155"/>
      <c r="C1119" s="99"/>
      <c r="D1119" s="94"/>
      <c r="E1119" s="94"/>
    </row>
    <row r="1120" spans="1:8" x14ac:dyDescent="0.25">
      <c r="A1120" s="94"/>
      <c r="B1120" s="155"/>
      <c r="C1120" s="99"/>
      <c r="D1120" s="94"/>
      <c r="E1120" s="94"/>
    </row>
    <row r="1121" spans="1:5" x14ac:dyDescent="0.25">
      <c r="A1121" s="94"/>
      <c r="B1121" s="155"/>
      <c r="C1121" s="99"/>
      <c r="D1121" s="94"/>
      <c r="E1121" s="94"/>
    </row>
    <row r="1122" spans="1:5" x14ac:dyDescent="0.25">
      <c r="A1122" s="94"/>
      <c r="B1122" s="155"/>
      <c r="C1122" s="99"/>
      <c r="D1122" s="94"/>
      <c r="E1122" s="94"/>
    </row>
    <row r="1123" spans="1:5" x14ac:dyDescent="0.25">
      <c r="A1123" s="94"/>
      <c r="B1123" s="155"/>
      <c r="C1123" s="99"/>
      <c r="D1123" s="94"/>
      <c r="E1123" s="94"/>
    </row>
    <row r="1124" spans="1:5" x14ac:dyDescent="0.25">
      <c r="A1124" s="94"/>
      <c r="B1124" s="155"/>
      <c r="C1124" s="99"/>
      <c r="D1124" s="94"/>
      <c r="E1124" s="94"/>
    </row>
    <row r="1125" spans="1:5" x14ac:dyDescent="0.25">
      <c r="A1125" s="94"/>
      <c r="B1125" s="155"/>
      <c r="C1125" s="99"/>
      <c r="D1125" s="94"/>
      <c r="E1125" s="94"/>
    </row>
    <row r="1126" spans="1:5" x14ac:dyDescent="0.25">
      <c r="A1126" s="94"/>
      <c r="B1126" s="155"/>
      <c r="C1126" s="99"/>
      <c r="D1126" s="94"/>
      <c r="E1126" s="94"/>
    </row>
    <row r="1127" spans="1:5" x14ac:dyDescent="0.25">
      <c r="A1127" s="94"/>
      <c r="B1127" s="155"/>
      <c r="C1127" s="99"/>
      <c r="D1127" s="94"/>
      <c r="E1127" s="94"/>
    </row>
    <row r="1128" spans="1:5" x14ac:dyDescent="0.25">
      <c r="A1128" s="94"/>
      <c r="B1128" s="155"/>
      <c r="C1128" s="99"/>
      <c r="D1128" s="94"/>
      <c r="E1128" s="94"/>
    </row>
    <row r="1129" spans="1:5" x14ac:dyDescent="0.25">
      <c r="A1129" s="94"/>
      <c r="B1129" s="155"/>
      <c r="C1129" s="99"/>
      <c r="D1129" s="94"/>
      <c r="E1129" s="94"/>
    </row>
    <row r="1130" spans="1:5" x14ac:dyDescent="0.25">
      <c r="A1130" s="94"/>
      <c r="B1130" s="155"/>
      <c r="C1130" s="99"/>
      <c r="D1130" s="94"/>
      <c r="E1130" s="94"/>
    </row>
    <row r="1131" spans="1:5" x14ac:dyDescent="0.25">
      <c r="A1131" s="94"/>
      <c r="B1131" s="155"/>
      <c r="C1131" s="99"/>
      <c r="D1131" s="94"/>
      <c r="E1131" s="94"/>
    </row>
    <row r="1132" spans="1:5" x14ac:dyDescent="0.25">
      <c r="A1132" s="94"/>
      <c r="B1132" s="155"/>
      <c r="C1132" s="99"/>
      <c r="D1132" s="94"/>
      <c r="E1132" s="94"/>
    </row>
    <row r="1133" spans="1:5" x14ac:dyDescent="0.25">
      <c r="A1133" s="94"/>
      <c r="B1133" s="155"/>
      <c r="C1133" s="99"/>
      <c r="D1133" s="94"/>
      <c r="E1133" s="94"/>
    </row>
    <row r="1134" spans="1:5" x14ac:dyDescent="0.25">
      <c r="A1134" s="98" t="s">
        <v>23</v>
      </c>
      <c r="B1134" s="157" t="s">
        <v>23</v>
      </c>
      <c r="C1134" s="100"/>
      <c r="D1134" s="94"/>
      <c r="E1134" s="94"/>
    </row>
    <row r="1135" spans="1:5" x14ac:dyDescent="0.25">
      <c r="A1135" s="94"/>
      <c r="B1135" s="155"/>
      <c r="C1135" s="99"/>
      <c r="D1135" s="94"/>
      <c r="E1135" s="94"/>
    </row>
    <row r="1136" spans="1:5" x14ac:dyDescent="0.25">
      <c r="A1136" s="94"/>
      <c r="B1136" s="155"/>
      <c r="C1136" s="99"/>
      <c r="D1136" s="94"/>
      <c r="E1136" s="94"/>
    </row>
    <row r="1137" spans="1:6" x14ac:dyDescent="0.25">
      <c r="A1137" s="94"/>
      <c r="B1137" s="155"/>
      <c r="C1137" s="99"/>
      <c r="D1137" s="94"/>
      <c r="E1137" s="94"/>
    </row>
    <row r="1138" spans="1:6" x14ac:dyDescent="0.25">
      <c r="A1138" s="94"/>
      <c r="B1138" s="155"/>
      <c r="C1138" s="99"/>
      <c r="D1138" s="94"/>
      <c r="E1138" s="94"/>
    </row>
    <row r="1139" spans="1:6" x14ac:dyDescent="0.25">
      <c r="A1139" s="94"/>
      <c r="B1139" s="155"/>
      <c r="C1139" s="99"/>
      <c r="D1139" s="94"/>
      <c r="E1139" s="94"/>
    </row>
    <row r="1140" spans="1:6" x14ac:dyDescent="0.25">
      <c r="A1140" s="94"/>
      <c r="B1140" s="155"/>
      <c r="C1140" s="99"/>
      <c r="D1140" s="94"/>
      <c r="E1140" s="94"/>
    </row>
    <row r="1141" spans="1:6" x14ac:dyDescent="0.25">
      <c r="A1141" s="94"/>
      <c r="B1141" s="155"/>
      <c r="C1141" s="99"/>
      <c r="D1141" s="94"/>
      <c r="E1141" s="94"/>
    </row>
    <row r="1142" spans="1:6" x14ac:dyDescent="0.25">
      <c r="A1142" s="98" t="s">
        <v>17</v>
      </c>
      <c r="B1142" s="157">
        <f>SUM(B1094:B1141)</f>
        <v>5282.51</v>
      </c>
      <c r="C1142" s="100"/>
      <c r="D1142" s="94"/>
      <c r="E1142" s="94"/>
    </row>
    <row r="1143" spans="1:6" x14ac:dyDescent="0.25">
      <c r="C1143" s="97" t="s">
        <v>23</v>
      </c>
    </row>
    <row r="1145" spans="1:6" x14ac:dyDescent="0.25">
      <c r="A1145" s="94" t="s">
        <v>0</v>
      </c>
      <c r="B1145" s="155" t="s">
        <v>28</v>
      </c>
      <c r="C1145" s="99" t="s">
        <v>536</v>
      </c>
      <c r="D1145" s="94" t="s">
        <v>537</v>
      </c>
      <c r="E1145" s="94" t="s">
        <v>175</v>
      </c>
    </row>
    <row r="1146" spans="1:6" x14ac:dyDescent="0.25">
      <c r="A1146" s="95">
        <v>45323</v>
      </c>
      <c r="B1146" s="155"/>
      <c r="C1146" s="99"/>
      <c r="D1146" s="94"/>
      <c r="E1146" s="94"/>
    </row>
    <row r="1147" spans="1:6" x14ac:dyDescent="0.25">
      <c r="A1147" s="94" t="s">
        <v>493</v>
      </c>
      <c r="B1147" s="156">
        <v>884</v>
      </c>
      <c r="C1147" t="s">
        <v>1064</v>
      </c>
      <c r="D1147" t="s">
        <v>1065</v>
      </c>
      <c r="E1147" s="94" t="s">
        <v>1066</v>
      </c>
      <c r="F1147" t="s">
        <v>23</v>
      </c>
    </row>
    <row r="1148" spans="1:6" x14ac:dyDescent="0.25">
      <c r="A1148" s="94" t="s">
        <v>493</v>
      </c>
      <c r="B1148" s="156">
        <v>531.5</v>
      </c>
      <c r="C1148" t="s">
        <v>1067</v>
      </c>
      <c r="D1148" t="s">
        <v>1068</v>
      </c>
      <c r="E1148" s="94" t="s">
        <v>23</v>
      </c>
      <c r="F1148" t="s">
        <v>23</v>
      </c>
    </row>
    <row r="1149" spans="1:6" x14ac:dyDescent="0.25">
      <c r="A1149" s="94" t="s">
        <v>493</v>
      </c>
      <c r="B1149" s="156">
        <v>309.5</v>
      </c>
      <c r="C1149" t="s">
        <v>1069</v>
      </c>
      <c r="D1149" t="s">
        <v>1070</v>
      </c>
      <c r="E1149" s="94"/>
      <c r="F1149" t="s">
        <v>23</v>
      </c>
    </row>
    <row r="1150" spans="1:6" x14ac:dyDescent="0.25">
      <c r="A1150" s="94" t="s">
        <v>493</v>
      </c>
      <c r="B1150" s="156">
        <v>146</v>
      </c>
      <c r="C1150" t="s">
        <v>1071</v>
      </c>
      <c r="D1150" t="s">
        <v>1072</v>
      </c>
      <c r="E1150" s="94" t="s">
        <v>1073</v>
      </c>
    </row>
    <row r="1151" spans="1:6" x14ac:dyDescent="0.25">
      <c r="A1151" s="94" t="s">
        <v>493</v>
      </c>
      <c r="B1151" s="156">
        <v>120</v>
      </c>
      <c r="C1151" t="s">
        <v>1074</v>
      </c>
      <c r="D1151" t="s">
        <v>1072</v>
      </c>
      <c r="E1151" s="94" t="s">
        <v>23</v>
      </c>
    </row>
    <row r="1152" spans="1:6" x14ac:dyDescent="0.25">
      <c r="A1152" s="94" t="s">
        <v>493</v>
      </c>
      <c r="B1152" s="156">
        <v>625</v>
      </c>
      <c r="C1152" t="s">
        <v>1075</v>
      </c>
      <c r="D1152" t="s">
        <v>1076</v>
      </c>
      <c r="E1152" s="94"/>
    </row>
    <row r="1153" spans="1:6" x14ac:dyDescent="0.25">
      <c r="A1153" s="94" t="s">
        <v>493</v>
      </c>
      <c r="B1153" s="156">
        <v>455</v>
      </c>
      <c r="C1153" t="s">
        <v>1077</v>
      </c>
      <c r="D1153" t="s">
        <v>1078</v>
      </c>
      <c r="E1153" s="94"/>
    </row>
    <row r="1154" spans="1:6" x14ac:dyDescent="0.25">
      <c r="A1154" s="94" t="s">
        <v>493</v>
      </c>
      <c r="B1154" s="156">
        <v>1032.5</v>
      </c>
      <c r="C1154" t="s">
        <v>1079</v>
      </c>
      <c r="D1154" t="s">
        <v>1080</v>
      </c>
      <c r="E1154" s="94" t="s">
        <v>23</v>
      </c>
      <c r="F1154" t="s">
        <v>23</v>
      </c>
    </row>
    <row r="1155" spans="1:6" x14ac:dyDescent="0.25">
      <c r="A1155" s="94" t="s">
        <v>493</v>
      </c>
      <c r="B1155" s="156">
        <v>137</v>
      </c>
      <c r="C1155" t="s">
        <v>1081</v>
      </c>
      <c r="D1155" t="s">
        <v>1082</v>
      </c>
      <c r="E1155" s="94" t="s">
        <v>23</v>
      </c>
    </row>
    <row r="1156" spans="1:6" x14ac:dyDescent="0.25">
      <c r="A1156" s="94" t="s">
        <v>493</v>
      </c>
      <c r="B1156" s="156">
        <v>100</v>
      </c>
      <c r="C1156" t="s">
        <v>1083</v>
      </c>
      <c r="D1156" t="s">
        <v>1084</v>
      </c>
      <c r="E1156" s="94" t="s">
        <v>23</v>
      </c>
    </row>
    <row r="1157" spans="1:6" x14ac:dyDescent="0.25">
      <c r="A1157" s="94" t="s">
        <v>493</v>
      </c>
      <c r="B1157" s="156">
        <v>476</v>
      </c>
      <c r="C1157" t="s">
        <v>1085</v>
      </c>
      <c r="D1157" t="s">
        <v>1086</v>
      </c>
      <c r="E1157" s="94"/>
    </row>
    <row r="1158" spans="1:6" x14ac:dyDescent="0.25">
      <c r="A1158" s="94" t="s">
        <v>493</v>
      </c>
      <c r="B1158" s="156">
        <v>242</v>
      </c>
      <c r="C1158" t="s">
        <v>1087</v>
      </c>
      <c r="D1158" t="s">
        <v>1088</v>
      </c>
      <c r="E1158" s="94" t="s">
        <v>1089</v>
      </c>
    </row>
    <row r="1159" spans="1:6" x14ac:dyDescent="0.25">
      <c r="A1159" s="94" t="s">
        <v>493</v>
      </c>
      <c r="B1159" s="156">
        <v>60</v>
      </c>
      <c r="C1159" t="s">
        <v>1090</v>
      </c>
      <c r="D1159" t="s">
        <v>1091</v>
      </c>
      <c r="E1159" s="94" t="s">
        <v>23</v>
      </c>
    </row>
    <row r="1160" spans="1:6" x14ac:dyDescent="0.25">
      <c r="A1160" s="94" t="s">
        <v>493</v>
      </c>
      <c r="B1160" s="156">
        <v>300.99</v>
      </c>
      <c r="C1160" t="s">
        <v>1092</v>
      </c>
      <c r="D1160" t="s">
        <v>1093</v>
      </c>
      <c r="E1160" s="94"/>
    </row>
    <row r="1161" spans="1:6" x14ac:dyDescent="0.25">
      <c r="A1161" s="94" t="s">
        <v>493</v>
      </c>
      <c r="B1161" s="156">
        <v>100</v>
      </c>
      <c r="C1161" t="s">
        <v>1094</v>
      </c>
      <c r="D1161" t="s">
        <v>853</v>
      </c>
      <c r="E1161" s="94"/>
    </row>
    <row r="1162" spans="1:6" x14ac:dyDescent="0.25">
      <c r="A1162" s="94" t="s">
        <v>493</v>
      </c>
      <c r="B1162" s="156">
        <v>155</v>
      </c>
      <c r="C1162" t="s">
        <v>1095</v>
      </c>
      <c r="D1162" t="s">
        <v>1096</v>
      </c>
      <c r="E1162" s="94"/>
    </row>
    <row r="1163" spans="1:6" x14ac:dyDescent="0.25">
      <c r="A1163" s="94"/>
      <c r="B1163" s="156">
        <v>0</v>
      </c>
      <c r="C1163" t="s">
        <v>23</v>
      </c>
      <c r="D1163" t="s">
        <v>23</v>
      </c>
      <c r="E1163" s="94" t="s">
        <v>23</v>
      </c>
    </row>
    <row r="1164" spans="1:6" x14ac:dyDescent="0.25">
      <c r="A1164" s="94" t="s">
        <v>493</v>
      </c>
      <c r="B1164" s="156">
        <v>527.99</v>
      </c>
      <c r="C1164" t="s">
        <v>1097</v>
      </c>
      <c r="D1164" t="s">
        <v>1098</v>
      </c>
      <c r="E1164" s="94"/>
    </row>
    <row r="1165" spans="1:6" x14ac:dyDescent="0.25">
      <c r="A1165" s="94"/>
      <c r="B1165" s="155">
        <v>0</v>
      </c>
      <c r="C1165" t="s">
        <v>23</v>
      </c>
      <c r="D1165" t="s">
        <v>23</v>
      </c>
      <c r="E1165" s="94"/>
    </row>
    <row r="1166" spans="1:6" x14ac:dyDescent="0.25">
      <c r="A1166" s="94"/>
      <c r="B1166" s="155">
        <v>0</v>
      </c>
      <c r="C1166" t="s">
        <v>23</v>
      </c>
      <c r="D1166" t="s">
        <v>23</v>
      </c>
      <c r="E1166" s="94" t="s">
        <v>23</v>
      </c>
    </row>
    <row r="1167" spans="1:6" x14ac:dyDescent="0.25">
      <c r="A1167" s="94"/>
      <c r="B1167" s="155"/>
      <c r="C1167" s="99"/>
      <c r="D1167" s="94" t="s">
        <v>23</v>
      </c>
      <c r="E1167" s="94"/>
    </row>
    <row r="1168" spans="1:6" x14ac:dyDescent="0.25">
      <c r="A1168" s="94"/>
      <c r="B1168" s="155"/>
      <c r="C1168" s="99"/>
      <c r="D1168" s="94"/>
      <c r="E1168" s="94"/>
    </row>
    <row r="1169" spans="1:5" x14ac:dyDescent="0.25">
      <c r="A1169" s="94"/>
      <c r="B1169" s="155"/>
      <c r="C1169" s="99"/>
      <c r="D1169" s="94"/>
      <c r="E1169" s="94"/>
    </row>
    <row r="1170" spans="1:5" x14ac:dyDescent="0.25">
      <c r="A1170" s="94"/>
      <c r="B1170" s="155"/>
      <c r="C1170" s="99"/>
      <c r="D1170" s="94"/>
      <c r="E1170" s="94"/>
    </row>
    <row r="1171" spans="1:5" x14ac:dyDescent="0.25">
      <c r="A1171" s="94"/>
      <c r="B1171" s="155"/>
      <c r="C1171" s="99"/>
      <c r="D1171" s="94"/>
      <c r="E1171" s="94"/>
    </row>
    <row r="1172" spans="1:5" x14ac:dyDescent="0.25">
      <c r="A1172" s="94"/>
      <c r="B1172" s="155"/>
      <c r="C1172" s="99"/>
      <c r="D1172" s="94"/>
      <c r="E1172" s="94"/>
    </row>
    <row r="1173" spans="1:5" x14ac:dyDescent="0.25">
      <c r="A1173" s="94"/>
      <c r="B1173" s="155"/>
      <c r="C1173" s="99"/>
      <c r="D1173" s="94"/>
      <c r="E1173" s="94"/>
    </row>
    <row r="1174" spans="1:5" x14ac:dyDescent="0.25">
      <c r="A1174" s="94"/>
      <c r="B1174" s="155"/>
      <c r="C1174" s="99"/>
      <c r="D1174" s="94"/>
      <c r="E1174" s="94"/>
    </row>
    <row r="1175" spans="1:5" x14ac:dyDescent="0.25">
      <c r="A1175" s="94"/>
      <c r="B1175" s="155"/>
      <c r="C1175" s="99"/>
      <c r="D1175" s="94"/>
      <c r="E1175" s="94"/>
    </row>
    <row r="1176" spans="1:5" x14ac:dyDescent="0.25">
      <c r="A1176" s="94"/>
      <c r="B1176" s="155"/>
      <c r="C1176" s="99"/>
      <c r="D1176" s="94"/>
      <c r="E1176" s="94"/>
    </row>
    <row r="1177" spans="1:5" x14ac:dyDescent="0.25">
      <c r="A1177" s="94"/>
      <c r="B1177" s="155"/>
      <c r="C1177" s="99"/>
      <c r="D1177" s="94"/>
      <c r="E1177" s="94"/>
    </row>
    <row r="1178" spans="1:5" x14ac:dyDescent="0.25">
      <c r="A1178" s="94"/>
      <c r="B1178" s="155"/>
      <c r="C1178" s="99"/>
      <c r="D1178" s="94"/>
      <c r="E1178" s="94"/>
    </row>
    <row r="1179" spans="1:5" x14ac:dyDescent="0.25">
      <c r="A1179" s="94"/>
      <c r="B1179" s="155"/>
      <c r="C1179" s="99"/>
      <c r="D1179" s="94"/>
      <c r="E1179" s="94"/>
    </row>
    <row r="1180" spans="1:5" x14ac:dyDescent="0.25">
      <c r="A1180" s="94"/>
      <c r="B1180" s="155"/>
      <c r="C1180" s="99"/>
      <c r="D1180" s="94"/>
      <c r="E1180" s="94"/>
    </row>
    <row r="1181" spans="1:5" x14ac:dyDescent="0.25">
      <c r="A1181" s="94"/>
      <c r="B1181" s="155"/>
      <c r="C1181" s="99"/>
      <c r="D1181" s="94"/>
      <c r="E1181" s="94"/>
    </row>
    <row r="1182" spans="1:5" x14ac:dyDescent="0.25">
      <c r="A1182" s="94"/>
      <c r="B1182" s="155"/>
      <c r="C1182" s="99"/>
      <c r="D1182" s="94"/>
      <c r="E1182" s="94"/>
    </row>
    <row r="1183" spans="1:5" x14ac:dyDescent="0.25">
      <c r="A1183" s="94"/>
      <c r="B1183" s="155"/>
      <c r="C1183" s="99"/>
      <c r="D1183" s="94"/>
      <c r="E1183" s="94"/>
    </row>
    <row r="1184" spans="1:5" x14ac:dyDescent="0.25">
      <c r="A1184" s="94"/>
      <c r="B1184" s="155"/>
      <c r="C1184" s="99"/>
      <c r="D1184" s="94"/>
      <c r="E1184" s="94"/>
    </row>
    <row r="1185" spans="1:5" x14ac:dyDescent="0.25">
      <c r="A1185" s="94"/>
      <c r="B1185" s="155"/>
      <c r="C1185" s="99"/>
      <c r="D1185" s="94"/>
      <c r="E1185" s="94"/>
    </row>
    <row r="1186" spans="1:5" x14ac:dyDescent="0.25">
      <c r="A1186" s="98" t="s">
        <v>23</v>
      </c>
      <c r="B1186" s="157" t="s">
        <v>23</v>
      </c>
      <c r="C1186" s="100"/>
      <c r="D1186" s="94"/>
      <c r="E1186" s="94"/>
    </row>
    <row r="1187" spans="1:5" x14ac:dyDescent="0.25">
      <c r="A1187" s="94"/>
      <c r="B1187" s="155"/>
      <c r="C1187" s="99"/>
      <c r="D1187" s="94"/>
      <c r="E1187" s="94"/>
    </row>
    <row r="1188" spans="1:5" x14ac:dyDescent="0.25">
      <c r="A1188" s="94"/>
      <c r="B1188" s="155"/>
      <c r="C1188" s="99"/>
      <c r="D1188" s="94"/>
      <c r="E1188" s="94"/>
    </row>
    <row r="1189" spans="1:5" x14ac:dyDescent="0.25">
      <c r="A1189" s="94"/>
      <c r="B1189" s="155"/>
      <c r="C1189" s="99"/>
      <c r="D1189" s="94"/>
      <c r="E1189" s="94"/>
    </row>
    <row r="1190" spans="1:5" x14ac:dyDescent="0.25">
      <c r="A1190" s="94"/>
      <c r="B1190" s="155"/>
      <c r="C1190" s="99"/>
      <c r="D1190" s="94"/>
      <c r="E1190" s="94"/>
    </row>
    <row r="1191" spans="1:5" x14ac:dyDescent="0.25">
      <c r="A1191" s="94"/>
      <c r="B1191" s="155"/>
      <c r="C1191" s="99"/>
      <c r="D1191" s="94"/>
      <c r="E1191" s="94"/>
    </row>
    <row r="1192" spans="1:5" x14ac:dyDescent="0.25">
      <c r="A1192" s="94"/>
      <c r="B1192" s="155"/>
      <c r="C1192" s="99"/>
      <c r="D1192" s="94"/>
      <c r="E1192" s="94"/>
    </row>
    <row r="1193" spans="1:5" x14ac:dyDescent="0.25">
      <c r="A1193" s="94"/>
      <c r="B1193" s="155"/>
      <c r="C1193" s="99"/>
      <c r="D1193" s="94"/>
      <c r="E1193" s="94"/>
    </row>
    <row r="1194" spans="1:5" x14ac:dyDescent="0.25">
      <c r="A1194" s="98" t="s">
        <v>17</v>
      </c>
      <c r="B1194" s="157">
        <f>SUM(B1146:B1193)</f>
        <v>6202.48</v>
      </c>
      <c r="C1194" s="100"/>
      <c r="D1194" s="94"/>
      <c r="E1194" s="94"/>
    </row>
    <row r="1197" spans="1:5" x14ac:dyDescent="0.25">
      <c r="A1197" s="94" t="s">
        <v>0</v>
      </c>
      <c r="B1197" s="155" t="s">
        <v>28</v>
      </c>
      <c r="C1197" s="99" t="s">
        <v>536</v>
      </c>
      <c r="D1197" s="94" t="s">
        <v>537</v>
      </c>
      <c r="E1197" s="94" t="s">
        <v>175</v>
      </c>
    </row>
    <row r="1198" spans="1:5" x14ac:dyDescent="0.25">
      <c r="A1198" s="95">
        <v>45324</v>
      </c>
      <c r="B1198" s="155"/>
      <c r="C1198" s="99"/>
      <c r="D1198" s="94"/>
      <c r="E1198" s="94"/>
    </row>
    <row r="1199" spans="1:5" x14ac:dyDescent="0.25">
      <c r="A1199" s="94" t="s">
        <v>493</v>
      </c>
      <c r="B1199" s="156">
        <v>152</v>
      </c>
      <c r="C1199" t="s">
        <v>1099</v>
      </c>
      <c r="D1199" t="s">
        <v>1100</v>
      </c>
      <c r="E1199" s="94" t="s">
        <v>1101</v>
      </c>
    </row>
    <row r="1200" spans="1:5" x14ac:dyDescent="0.25">
      <c r="A1200" s="94" t="s">
        <v>493</v>
      </c>
      <c r="B1200" s="156">
        <v>107</v>
      </c>
      <c r="C1200" t="s">
        <v>1102</v>
      </c>
      <c r="D1200" t="s">
        <v>1100</v>
      </c>
      <c r="E1200" s="94" t="s">
        <v>1101</v>
      </c>
    </row>
    <row r="1201" spans="1:5" x14ac:dyDescent="0.25">
      <c r="A1201" s="94" t="s">
        <v>493</v>
      </c>
      <c r="B1201" s="156">
        <v>486.01</v>
      </c>
      <c r="C1201" t="s">
        <v>1103</v>
      </c>
      <c r="D1201" t="s">
        <v>1100</v>
      </c>
      <c r="E1201" s="94" t="s">
        <v>1101</v>
      </c>
    </row>
    <row r="1202" spans="1:5" x14ac:dyDescent="0.25">
      <c r="A1202" s="94" t="s">
        <v>493</v>
      </c>
      <c r="B1202" s="156">
        <v>78</v>
      </c>
      <c r="C1202" t="s">
        <v>1104</v>
      </c>
      <c r="D1202" t="s">
        <v>1100</v>
      </c>
      <c r="E1202" s="94" t="s">
        <v>1101</v>
      </c>
    </row>
    <row r="1203" spans="1:5" x14ac:dyDescent="0.25">
      <c r="A1203" s="94" t="s">
        <v>493</v>
      </c>
      <c r="B1203" s="156">
        <v>358.5</v>
      </c>
      <c r="C1203" t="s">
        <v>1105</v>
      </c>
      <c r="D1203" t="s">
        <v>1106</v>
      </c>
      <c r="E1203" s="94" t="s">
        <v>1101</v>
      </c>
    </row>
    <row r="1204" spans="1:5" x14ac:dyDescent="0.25">
      <c r="A1204" s="94" t="s">
        <v>493</v>
      </c>
      <c r="B1204" s="156">
        <v>576.5</v>
      </c>
      <c r="C1204" t="s">
        <v>1107</v>
      </c>
      <c r="D1204" t="s">
        <v>1106</v>
      </c>
      <c r="E1204" s="94" t="s">
        <v>1101</v>
      </c>
    </row>
    <row r="1205" spans="1:5" x14ac:dyDescent="0.25">
      <c r="A1205" s="94" t="s">
        <v>493</v>
      </c>
      <c r="B1205" s="156">
        <v>417</v>
      </c>
      <c r="C1205" t="s">
        <v>1108</v>
      </c>
      <c r="D1205" t="s">
        <v>1109</v>
      </c>
      <c r="E1205" s="94"/>
    </row>
    <row r="1206" spans="1:5" x14ac:dyDescent="0.25">
      <c r="A1206" s="94" t="s">
        <v>493</v>
      </c>
      <c r="B1206" s="156">
        <v>210</v>
      </c>
      <c r="C1206" t="s">
        <v>1110</v>
      </c>
      <c r="D1206" t="s">
        <v>1111</v>
      </c>
      <c r="E1206" s="94" t="s">
        <v>23</v>
      </c>
    </row>
    <row r="1207" spans="1:5" x14ac:dyDescent="0.25">
      <c r="A1207" s="94" t="s">
        <v>493</v>
      </c>
      <c r="B1207" s="156">
        <v>683</v>
      </c>
      <c r="C1207" t="s">
        <v>1112</v>
      </c>
      <c r="D1207" t="s">
        <v>1113</v>
      </c>
      <c r="E1207" s="94" t="s">
        <v>23</v>
      </c>
    </row>
    <row r="1208" spans="1:5" x14ac:dyDescent="0.25">
      <c r="A1208" s="94" t="s">
        <v>493</v>
      </c>
      <c r="B1208" s="156">
        <v>295</v>
      </c>
      <c r="C1208" t="s">
        <v>1114</v>
      </c>
      <c r="D1208" t="s">
        <v>1115</v>
      </c>
      <c r="E1208" s="94" t="s">
        <v>23</v>
      </c>
    </row>
    <row r="1209" spans="1:5" x14ac:dyDescent="0.25">
      <c r="A1209" s="94" t="s">
        <v>493</v>
      </c>
      <c r="B1209" s="156">
        <v>485</v>
      </c>
      <c r="C1209" t="s">
        <v>1116</v>
      </c>
      <c r="D1209" t="s">
        <v>1117</v>
      </c>
      <c r="E1209" s="94"/>
    </row>
    <row r="1210" spans="1:5" x14ac:dyDescent="0.25">
      <c r="A1210" s="94" t="s">
        <v>493</v>
      </c>
      <c r="B1210" s="156">
        <v>492</v>
      </c>
      <c r="C1210" t="s">
        <v>1118</v>
      </c>
      <c r="D1210" t="s">
        <v>1119</v>
      </c>
      <c r="E1210" s="94"/>
    </row>
    <row r="1211" spans="1:5" x14ac:dyDescent="0.25">
      <c r="A1211" s="94" t="s">
        <v>493</v>
      </c>
      <c r="B1211" s="156">
        <v>182.11</v>
      </c>
      <c r="C1211" t="s">
        <v>1120</v>
      </c>
      <c r="D1211" t="s">
        <v>1121</v>
      </c>
      <c r="E1211" s="94" t="s">
        <v>23</v>
      </c>
    </row>
    <row r="1212" spans="1:5" x14ac:dyDescent="0.25">
      <c r="A1212" s="94" t="s">
        <v>23</v>
      </c>
      <c r="B1212" s="156">
        <v>0</v>
      </c>
      <c r="C1212" t="s">
        <v>23</v>
      </c>
      <c r="D1212" t="s">
        <v>23</v>
      </c>
      <c r="E1212" s="94"/>
    </row>
    <row r="1213" spans="1:5" x14ac:dyDescent="0.25">
      <c r="A1213" s="94" t="s">
        <v>23</v>
      </c>
      <c r="B1213" s="156">
        <v>0</v>
      </c>
      <c r="C1213" t="s">
        <v>23</v>
      </c>
      <c r="D1213" t="s">
        <v>23</v>
      </c>
      <c r="E1213" s="94"/>
    </row>
    <row r="1214" spans="1:5" x14ac:dyDescent="0.25">
      <c r="A1214" s="94"/>
      <c r="B1214" s="156">
        <v>0</v>
      </c>
      <c r="C1214" t="s">
        <v>23</v>
      </c>
      <c r="D1214" t="s">
        <v>23</v>
      </c>
      <c r="E1214" s="94"/>
    </row>
    <row r="1215" spans="1:5" x14ac:dyDescent="0.25">
      <c r="A1215" s="94"/>
      <c r="B1215" s="156">
        <v>0</v>
      </c>
      <c r="C1215" t="s">
        <v>23</v>
      </c>
      <c r="D1215" t="s">
        <v>23</v>
      </c>
      <c r="E1215" s="94" t="s">
        <v>23</v>
      </c>
    </row>
    <row r="1216" spans="1:5" x14ac:dyDescent="0.25">
      <c r="A1216" s="94"/>
      <c r="B1216" s="156">
        <v>0</v>
      </c>
      <c r="C1216" t="s">
        <v>23</v>
      </c>
      <c r="D1216" t="s">
        <v>23</v>
      </c>
      <c r="E1216" s="94"/>
    </row>
    <row r="1217" spans="1:5" x14ac:dyDescent="0.25">
      <c r="A1217" s="94"/>
      <c r="B1217" s="155">
        <v>0</v>
      </c>
      <c r="C1217" t="s">
        <v>23</v>
      </c>
      <c r="D1217" t="s">
        <v>23</v>
      </c>
      <c r="E1217" s="94"/>
    </row>
    <row r="1218" spans="1:5" x14ac:dyDescent="0.25">
      <c r="A1218" s="94"/>
      <c r="B1218" s="155">
        <v>0</v>
      </c>
      <c r="C1218" t="s">
        <v>23</v>
      </c>
      <c r="D1218" t="s">
        <v>23</v>
      </c>
      <c r="E1218" s="94" t="s">
        <v>23</v>
      </c>
    </row>
    <row r="1219" spans="1:5" x14ac:dyDescent="0.25">
      <c r="A1219" s="94"/>
      <c r="B1219" s="155"/>
      <c r="C1219" s="99"/>
      <c r="D1219" s="94" t="s">
        <v>23</v>
      </c>
      <c r="E1219" s="94"/>
    </row>
    <row r="1220" spans="1:5" x14ac:dyDescent="0.25">
      <c r="A1220" s="94"/>
      <c r="B1220" s="155"/>
      <c r="C1220" s="99"/>
      <c r="D1220" s="94"/>
      <c r="E1220" s="94"/>
    </row>
    <row r="1221" spans="1:5" x14ac:dyDescent="0.25">
      <c r="A1221" s="94"/>
      <c r="B1221" s="155"/>
      <c r="C1221" s="99"/>
      <c r="D1221" s="94"/>
      <c r="E1221" s="94"/>
    </row>
    <row r="1222" spans="1:5" x14ac:dyDescent="0.25">
      <c r="A1222" s="94"/>
      <c r="B1222" s="155"/>
      <c r="C1222" s="99"/>
      <c r="D1222" s="94"/>
      <c r="E1222" s="94"/>
    </row>
    <row r="1223" spans="1:5" x14ac:dyDescent="0.25">
      <c r="A1223" s="94"/>
      <c r="B1223" s="155"/>
      <c r="C1223" s="99"/>
      <c r="D1223" s="94"/>
      <c r="E1223" s="94"/>
    </row>
    <row r="1224" spans="1:5" x14ac:dyDescent="0.25">
      <c r="A1224" s="94"/>
      <c r="B1224" s="155"/>
      <c r="C1224" s="99"/>
      <c r="D1224" s="94"/>
      <c r="E1224" s="94"/>
    </row>
    <row r="1225" spans="1:5" x14ac:dyDescent="0.25">
      <c r="A1225" s="94"/>
      <c r="B1225" s="155"/>
      <c r="C1225" s="99"/>
      <c r="D1225" s="94"/>
      <c r="E1225" s="94"/>
    </row>
    <row r="1226" spans="1:5" x14ac:dyDescent="0.25">
      <c r="A1226" s="94"/>
      <c r="B1226" s="155"/>
      <c r="C1226" s="99"/>
      <c r="D1226" s="94"/>
      <c r="E1226" s="94"/>
    </row>
    <row r="1227" spans="1:5" x14ac:dyDescent="0.25">
      <c r="A1227" s="94"/>
      <c r="B1227" s="155"/>
      <c r="C1227" s="99"/>
      <c r="D1227" s="94"/>
      <c r="E1227" s="94"/>
    </row>
    <row r="1228" spans="1:5" x14ac:dyDescent="0.25">
      <c r="A1228" s="94"/>
      <c r="B1228" s="155"/>
      <c r="C1228" s="99"/>
      <c r="D1228" s="94"/>
      <c r="E1228" s="94"/>
    </row>
    <row r="1229" spans="1:5" x14ac:dyDescent="0.25">
      <c r="A1229" s="94"/>
      <c r="B1229" s="155"/>
      <c r="C1229" s="99"/>
      <c r="D1229" s="94"/>
      <c r="E1229" s="94"/>
    </row>
    <row r="1230" spans="1:5" x14ac:dyDescent="0.25">
      <c r="A1230" s="94"/>
      <c r="B1230" s="155"/>
      <c r="C1230" s="99"/>
      <c r="D1230" s="94"/>
      <c r="E1230" s="94"/>
    </row>
    <row r="1231" spans="1:5" x14ac:dyDescent="0.25">
      <c r="A1231" s="94"/>
      <c r="B1231" s="155"/>
      <c r="C1231" s="99"/>
      <c r="D1231" s="94"/>
      <c r="E1231" s="94"/>
    </row>
    <row r="1232" spans="1:5" x14ac:dyDescent="0.25">
      <c r="A1232" s="94"/>
      <c r="B1232" s="155"/>
      <c r="C1232" s="99"/>
      <c r="D1232" s="94"/>
      <c r="E1232" s="94"/>
    </row>
    <row r="1233" spans="1:5" x14ac:dyDescent="0.25">
      <c r="A1233" s="94"/>
      <c r="B1233" s="155"/>
      <c r="C1233" s="99"/>
      <c r="D1233" s="94"/>
      <c r="E1233" s="94"/>
    </row>
    <row r="1234" spans="1:5" x14ac:dyDescent="0.25">
      <c r="A1234" s="94"/>
      <c r="B1234" s="155"/>
      <c r="C1234" s="99"/>
      <c r="D1234" s="94"/>
      <c r="E1234" s="94"/>
    </row>
    <row r="1235" spans="1:5" x14ac:dyDescent="0.25">
      <c r="A1235" s="94"/>
      <c r="B1235" s="155"/>
      <c r="C1235" s="99"/>
      <c r="D1235" s="94"/>
      <c r="E1235" s="94"/>
    </row>
    <row r="1236" spans="1:5" x14ac:dyDescent="0.25">
      <c r="A1236" s="94"/>
      <c r="B1236" s="155"/>
      <c r="C1236" s="99"/>
      <c r="D1236" s="94"/>
      <c r="E1236" s="94"/>
    </row>
    <row r="1237" spans="1:5" x14ac:dyDescent="0.25">
      <c r="A1237" s="94"/>
      <c r="B1237" s="155"/>
      <c r="C1237" s="99"/>
      <c r="D1237" s="94"/>
      <c r="E1237" s="94"/>
    </row>
    <row r="1238" spans="1:5" x14ac:dyDescent="0.25">
      <c r="A1238" s="98" t="s">
        <v>23</v>
      </c>
      <c r="B1238" s="157" t="s">
        <v>23</v>
      </c>
      <c r="C1238" s="100"/>
      <c r="D1238" s="94"/>
      <c r="E1238" s="94"/>
    </row>
    <row r="1239" spans="1:5" x14ac:dyDescent="0.25">
      <c r="A1239" s="94"/>
      <c r="B1239" s="155"/>
      <c r="C1239" s="99"/>
      <c r="D1239" s="94"/>
      <c r="E1239" s="94"/>
    </row>
    <row r="1240" spans="1:5" x14ac:dyDescent="0.25">
      <c r="A1240" s="94"/>
      <c r="B1240" s="155"/>
      <c r="C1240" s="99"/>
      <c r="D1240" s="94"/>
      <c r="E1240" s="94"/>
    </row>
    <row r="1241" spans="1:5" x14ac:dyDescent="0.25">
      <c r="A1241" s="94"/>
      <c r="B1241" s="155"/>
      <c r="C1241" s="99"/>
      <c r="D1241" s="94"/>
      <c r="E1241" s="94"/>
    </row>
    <row r="1242" spans="1:5" x14ac:dyDescent="0.25">
      <c r="A1242" s="94"/>
      <c r="B1242" s="155"/>
      <c r="C1242" s="99"/>
      <c r="D1242" s="94"/>
      <c r="E1242" s="94"/>
    </row>
    <row r="1243" spans="1:5" x14ac:dyDescent="0.25">
      <c r="A1243" s="94"/>
      <c r="B1243" s="155"/>
      <c r="C1243" s="99"/>
      <c r="D1243" s="94"/>
      <c r="E1243" s="94"/>
    </row>
    <row r="1244" spans="1:5" x14ac:dyDescent="0.25">
      <c r="A1244" s="94"/>
      <c r="B1244" s="155"/>
      <c r="C1244" s="99"/>
      <c r="D1244" s="94"/>
      <c r="E1244" s="94"/>
    </row>
    <row r="1245" spans="1:5" x14ac:dyDescent="0.25">
      <c r="A1245" s="94"/>
      <c r="B1245" s="155"/>
      <c r="C1245" s="99"/>
      <c r="D1245" s="94"/>
      <c r="E1245" s="94"/>
    </row>
    <row r="1246" spans="1:5" x14ac:dyDescent="0.25">
      <c r="A1246" s="98" t="s">
        <v>17</v>
      </c>
      <c r="B1246" s="157">
        <f>SUM(B1198:B1245)</f>
        <v>4522.12</v>
      </c>
      <c r="C1246" s="100"/>
      <c r="D1246" s="94"/>
      <c r="E1246" s="94"/>
    </row>
    <row r="1249" spans="1:5" x14ac:dyDescent="0.25">
      <c r="A1249" s="94" t="s">
        <v>0</v>
      </c>
      <c r="B1249" s="155" t="s">
        <v>28</v>
      </c>
      <c r="C1249" s="99" t="s">
        <v>536</v>
      </c>
      <c r="D1249" s="94" t="s">
        <v>537</v>
      </c>
      <c r="E1249" s="94" t="s">
        <v>175</v>
      </c>
    </row>
    <row r="1250" spans="1:5" x14ac:dyDescent="0.25">
      <c r="A1250" s="95">
        <v>45327</v>
      </c>
      <c r="B1250" s="155"/>
      <c r="C1250" s="99"/>
      <c r="D1250" s="94"/>
      <c r="E1250" s="94"/>
    </row>
    <row r="1251" spans="1:5" x14ac:dyDescent="0.25">
      <c r="A1251" s="98" t="s">
        <v>493</v>
      </c>
      <c r="B1251" s="156">
        <v>66.63</v>
      </c>
      <c r="C1251" t="s">
        <v>1122</v>
      </c>
      <c r="D1251" t="s">
        <v>1123</v>
      </c>
      <c r="E1251" s="98" t="s">
        <v>1124</v>
      </c>
    </row>
    <row r="1252" spans="1:5" x14ac:dyDescent="0.25">
      <c r="A1252" s="94" t="s">
        <v>493</v>
      </c>
      <c r="B1252" s="156">
        <v>1199</v>
      </c>
      <c r="C1252" t="s">
        <v>1125</v>
      </c>
      <c r="D1252" t="s">
        <v>1126</v>
      </c>
      <c r="E1252" s="94" t="s">
        <v>23</v>
      </c>
    </row>
    <row r="1253" spans="1:5" x14ac:dyDescent="0.25">
      <c r="A1253" s="94" t="s">
        <v>493</v>
      </c>
      <c r="B1253" s="156">
        <v>562.5</v>
      </c>
      <c r="C1253" t="s">
        <v>1127</v>
      </c>
      <c r="D1253" t="s">
        <v>1128</v>
      </c>
      <c r="E1253" s="94"/>
    </row>
    <row r="1254" spans="1:5" x14ac:dyDescent="0.25">
      <c r="A1254" s="94" t="s">
        <v>493</v>
      </c>
      <c r="B1254" s="156">
        <v>914.5</v>
      </c>
      <c r="C1254" t="s">
        <v>1129</v>
      </c>
      <c r="D1254" t="s">
        <v>1130</v>
      </c>
      <c r="E1254" s="94"/>
    </row>
    <row r="1255" spans="1:5" x14ac:dyDescent="0.25">
      <c r="A1255" s="94" t="s">
        <v>493</v>
      </c>
      <c r="B1255" s="156">
        <v>952</v>
      </c>
      <c r="C1255" t="s">
        <v>1131</v>
      </c>
      <c r="D1255" t="s">
        <v>1132</v>
      </c>
      <c r="E1255" s="94" t="s">
        <v>23</v>
      </c>
    </row>
    <row r="1256" spans="1:5" x14ac:dyDescent="0.25">
      <c r="A1256" s="94" t="s">
        <v>493</v>
      </c>
      <c r="B1256" s="156">
        <v>1100</v>
      </c>
      <c r="C1256" t="s">
        <v>1133</v>
      </c>
      <c r="D1256" t="s">
        <v>1134</v>
      </c>
      <c r="E1256" s="94"/>
    </row>
    <row r="1257" spans="1:5" x14ac:dyDescent="0.25">
      <c r="A1257" s="94" t="s">
        <v>493</v>
      </c>
      <c r="B1257" s="156">
        <v>1015</v>
      </c>
      <c r="C1257" t="s">
        <v>1135</v>
      </c>
      <c r="D1257" t="s">
        <v>1136</v>
      </c>
      <c r="E1257" s="94"/>
    </row>
    <row r="1258" spans="1:5" x14ac:dyDescent="0.25">
      <c r="A1258" s="94" t="s">
        <v>493</v>
      </c>
      <c r="B1258" s="156">
        <v>964.5</v>
      </c>
      <c r="C1258" t="s">
        <v>1137</v>
      </c>
      <c r="D1258" t="s">
        <v>1138</v>
      </c>
      <c r="E1258" s="94" t="s">
        <v>23</v>
      </c>
    </row>
    <row r="1259" spans="1:5" x14ac:dyDescent="0.25">
      <c r="A1259" s="94" t="s">
        <v>493</v>
      </c>
      <c r="B1259" s="156">
        <v>589</v>
      </c>
      <c r="C1259" t="s">
        <v>1139</v>
      </c>
      <c r="D1259" t="s">
        <v>1140</v>
      </c>
      <c r="E1259" s="94" t="s">
        <v>23</v>
      </c>
    </row>
    <row r="1260" spans="1:5" x14ac:dyDescent="0.25">
      <c r="A1260" s="98" t="s">
        <v>493</v>
      </c>
      <c r="B1260" s="156">
        <v>984</v>
      </c>
      <c r="C1260" t="s">
        <v>1141</v>
      </c>
      <c r="D1260" t="s">
        <v>1123</v>
      </c>
      <c r="E1260" s="98" t="s">
        <v>1124</v>
      </c>
    </row>
    <row r="1261" spans="1:5" x14ac:dyDescent="0.25">
      <c r="A1261" s="140" t="s">
        <v>493</v>
      </c>
      <c r="B1261" s="159">
        <v>2983.95</v>
      </c>
      <c r="C1261" s="143" t="s">
        <v>1142</v>
      </c>
      <c r="D1261" s="143" t="s">
        <v>1143</v>
      </c>
      <c r="E1261" s="138" t="s">
        <v>1144</v>
      </c>
    </row>
    <row r="1262" spans="1:5" x14ac:dyDescent="0.25">
      <c r="A1262" s="94" t="s">
        <v>493</v>
      </c>
      <c r="B1262" s="156">
        <v>1860</v>
      </c>
      <c r="C1262" t="s">
        <v>1145</v>
      </c>
      <c r="D1262" t="s">
        <v>1146</v>
      </c>
      <c r="E1262" s="94"/>
    </row>
    <row r="1263" spans="1:5" x14ac:dyDescent="0.25">
      <c r="A1263" s="98" t="s">
        <v>493</v>
      </c>
      <c r="B1263" s="156">
        <v>595.5</v>
      </c>
      <c r="C1263" t="s">
        <v>1147</v>
      </c>
      <c r="D1263" t="s">
        <v>1148</v>
      </c>
      <c r="E1263" s="94" t="s">
        <v>23</v>
      </c>
    </row>
    <row r="1264" spans="1:5" x14ac:dyDescent="0.25">
      <c r="A1264" s="98" t="s">
        <v>493</v>
      </c>
      <c r="B1264" s="156">
        <v>237.5</v>
      </c>
      <c r="C1264" t="s">
        <v>1149</v>
      </c>
      <c r="D1264" t="s">
        <v>1150</v>
      </c>
      <c r="E1264" s="94"/>
    </row>
    <row r="1265" spans="1:5" x14ac:dyDescent="0.25">
      <c r="A1265" s="98" t="s">
        <v>493</v>
      </c>
      <c r="B1265" s="156">
        <v>555</v>
      </c>
      <c r="C1265" t="s">
        <v>1151</v>
      </c>
      <c r="D1265" t="s">
        <v>1152</v>
      </c>
      <c r="E1265" s="94"/>
    </row>
    <row r="1266" spans="1:5" x14ac:dyDescent="0.25">
      <c r="A1266" s="98" t="s">
        <v>493</v>
      </c>
      <c r="B1266" s="156">
        <v>2830</v>
      </c>
      <c r="C1266" t="s">
        <v>1153</v>
      </c>
      <c r="D1266" t="s">
        <v>1152</v>
      </c>
      <c r="E1266" s="94"/>
    </row>
    <row r="1267" spans="1:5" x14ac:dyDescent="0.25">
      <c r="A1267" s="98" t="s">
        <v>493</v>
      </c>
      <c r="B1267" s="156">
        <v>171</v>
      </c>
      <c r="C1267" t="s">
        <v>1154</v>
      </c>
      <c r="D1267" t="s">
        <v>535</v>
      </c>
      <c r="E1267" s="94" t="s">
        <v>23</v>
      </c>
    </row>
    <row r="1268" spans="1:5" x14ac:dyDescent="0.25">
      <c r="A1268" s="98" t="s">
        <v>493</v>
      </c>
      <c r="B1268" s="156">
        <v>174</v>
      </c>
      <c r="C1268" t="s">
        <v>1155</v>
      </c>
      <c r="D1268" t="s">
        <v>1156</v>
      </c>
      <c r="E1268" s="98" t="s">
        <v>1157</v>
      </c>
    </row>
    <row r="1269" spans="1:5" x14ac:dyDescent="0.25">
      <c r="A1269" s="94"/>
      <c r="B1269" s="155">
        <v>0</v>
      </c>
      <c r="C1269" t="s">
        <v>23</v>
      </c>
      <c r="D1269" t="s">
        <v>23</v>
      </c>
      <c r="E1269" s="94"/>
    </row>
    <row r="1270" spans="1:5" x14ac:dyDescent="0.25">
      <c r="A1270" s="94"/>
      <c r="B1270" s="155">
        <v>0</v>
      </c>
      <c r="C1270" t="s">
        <v>23</v>
      </c>
      <c r="D1270" t="s">
        <v>23</v>
      </c>
      <c r="E1270" s="94" t="s">
        <v>23</v>
      </c>
    </row>
    <row r="1271" spans="1:5" x14ac:dyDescent="0.25">
      <c r="A1271" s="94"/>
      <c r="B1271" s="155"/>
      <c r="C1271" s="99"/>
      <c r="D1271" s="94" t="s">
        <v>23</v>
      </c>
      <c r="E1271" s="94"/>
    </row>
    <row r="1272" spans="1:5" x14ac:dyDescent="0.25">
      <c r="A1272" s="94"/>
      <c r="B1272" s="155"/>
      <c r="C1272" s="99"/>
      <c r="D1272" s="94"/>
      <c r="E1272" s="94"/>
    </row>
    <row r="1273" spans="1:5" x14ac:dyDescent="0.25">
      <c r="A1273" s="94"/>
      <c r="B1273" s="155"/>
      <c r="C1273" s="99"/>
      <c r="D1273" s="94"/>
      <c r="E1273" s="94"/>
    </row>
    <row r="1274" spans="1:5" x14ac:dyDescent="0.25">
      <c r="A1274" s="94"/>
      <c r="B1274" s="155"/>
      <c r="C1274" s="99"/>
      <c r="D1274" s="94"/>
      <c r="E1274" s="94"/>
    </row>
    <row r="1275" spans="1:5" x14ac:dyDescent="0.25">
      <c r="A1275" s="94"/>
      <c r="B1275" s="155"/>
      <c r="C1275" s="99"/>
      <c r="D1275" s="94"/>
      <c r="E1275" s="94"/>
    </row>
    <row r="1276" spans="1:5" x14ac:dyDescent="0.25">
      <c r="A1276" s="94"/>
      <c r="B1276" s="155"/>
      <c r="C1276" s="99"/>
      <c r="D1276" s="94"/>
      <c r="E1276" s="94"/>
    </row>
    <row r="1277" spans="1:5" x14ac:dyDescent="0.25">
      <c r="A1277" s="94"/>
      <c r="B1277" s="155"/>
      <c r="C1277" s="99"/>
      <c r="D1277" s="94"/>
      <c r="E1277" s="94"/>
    </row>
    <row r="1278" spans="1:5" x14ac:dyDescent="0.25">
      <c r="A1278" s="94"/>
      <c r="B1278" s="155"/>
      <c r="C1278" s="99"/>
      <c r="D1278" s="94"/>
      <c r="E1278" s="94"/>
    </row>
    <row r="1279" spans="1:5" x14ac:dyDescent="0.25">
      <c r="A1279" s="94"/>
      <c r="B1279" s="155"/>
      <c r="C1279" s="99"/>
      <c r="D1279" s="94"/>
      <c r="E1279" s="94"/>
    </row>
    <row r="1280" spans="1:5" x14ac:dyDescent="0.25">
      <c r="A1280" s="94"/>
      <c r="B1280" s="155"/>
      <c r="C1280" s="99"/>
      <c r="D1280" s="94"/>
      <c r="E1280" s="94"/>
    </row>
    <row r="1281" spans="1:5" x14ac:dyDescent="0.25">
      <c r="A1281" s="94"/>
      <c r="B1281" s="155"/>
      <c r="C1281" s="99"/>
      <c r="D1281" s="94"/>
      <c r="E1281" s="94"/>
    </row>
    <row r="1282" spans="1:5" x14ac:dyDescent="0.25">
      <c r="A1282" s="94"/>
      <c r="B1282" s="155"/>
      <c r="C1282" s="99"/>
      <c r="D1282" s="94"/>
      <c r="E1282" s="94"/>
    </row>
    <row r="1283" spans="1:5" x14ac:dyDescent="0.25">
      <c r="A1283" s="94"/>
      <c r="B1283" s="155"/>
      <c r="C1283" s="99"/>
      <c r="D1283" s="94"/>
      <c r="E1283" s="94"/>
    </row>
    <row r="1284" spans="1:5" x14ac:dyDescent="0.25">
      <c r="A1284" s="94"/>
      <c r="B1284" s="155"/>
      <c r="C1284" s="99"/>
      <c r="D1284" s="94"/>
      <c r="E1284" s="94"/>
    </row>
    <row r="1285" spans="1:5" x14ac:dyDescent="0.25">
      <c r="A1285" s="94"/>
      <c r="B1285" s="155"/>
      <c r="C1285" s="99"/>
      <c r="D1285" s="94"/>
      <c r="E1285" s="94"/>
    </row>
    <row r="1286" spans="1:5" x14ac:dyDescent="0.25">
      <c r="A1286" s="94"/>
      <c r="B1286" s="155"/>
      <c r="C1286" s="99"/>
      <c r="D1286" s="94"/>
      <c r="E1286" s="94"/>
    </row>
    <row r="1287" spans="1:5" x14ac:dyDescent="0.25">
      <c r="A1287" s="94"/>
      <c r="B1287" s="155"/>
      <c r="C1287" s="99"/>
      <c r="D1287" s="94"/>
      <c r="E1287" s="94"/>
    </row>
    <row r="1288" spans="1:5" x14ac:dyDescent="0.25">
      <c r="A1288" s="94"/>
      <c r="B1288" s="155"/>
      <c r="C1288" s="99"/>
      <c r="D1288" s="94"/>
      <c r="E1288" s="94"/>
    </row>
    <row r="1289" spans="1:5" x14ac:dyDescent="0.25">
      <c r="A1289" s="94"/>
      <c r="B1289" s="155"/>
      <c r="C1289" s="99"/>
      <c r="D1289" s="94"/>
      <c r="E1289" s="94"/>
    </row>
    <row r="1290" spans="1:5" x14ac:dyDescent="0.25">
      <c r="A1290" s="98" t="s">
        <v>23</v>
      </c>
      <c r="B1290" s="157" t="s">
        <v>23</v>
      </c>
      <c r="C1290" s="100"/>
      <c r="D1290" s="94"/>
      <c r="E1290" s="94"/>
    </row>
    <row r="1291" spans="1:5" x14ac:dyDescent="0.25">
      <c r="A1291" s="94"/>
      <c r="B1291" s="155"/>
      <c r="C1291" s="99"/>
      <c r="D1291" s="94"/>
      <c r="E1291" s="94"/>
    </row>
    <row r="1292" spans="1:5" x14ac:dyDescent="0.25">
      <c r="A1292" s="94"/>
      <c r="B1292" s="155"/>
      <c r="C1292" s="99"/>
      <c r="D1292" s="94"/>
      <c r="E1292" s="94"/>
    </row>
    <row r="1293" spans="1:5" x14ac:dyDescent="0.25">
      <c r="A1293" s="94"/>
      <c r="B1293" s="155"/>
      <c r="C1293" s="99"/>
      <c r="D1293" s="94"/>
      <c r="E1293" s="94"/>
    </row>
    <row r="1294" spans="1:5" x14ac:dyDescent="0.25">
      <c r="A1294" s="94"/>
      <c r="B1294" s="155"/>
      <c r="C1294" s="99"/>
      <c r="D1294" s="94"/>
      <c r="E1294" s="94"/>
    </row>
    <row r="1295" spans="1:5" x14ac:dyDescent="0.25">
      <c r="A1295" s="94"/>
      <c r="B1295" s="155"/>
      <c r="C1295" s="99"/>
      <c r="D1295" s="94"/>
      <c r="E1295" s="94"/>
    </row>
    <row r="1296" spans="1:5" x14ac:dyDescent="0.25">
      <c r="A1296" s="94"/>
      <c r="B1296" s="155"/>
      <c r="C1296" s="99"/>
      <c r="D1296" s="94"/>
      <c r="E1296" s="94"/>
    </row>
    <row r="1297" spans="1:7" x14ac:dyDescent="0.25">
      <c r="A1297" s="94"/>
      <c r="B1297" s="155"/>
      <c r="C1297" s="99"/>
      <c r="D1297" s="94"/>
      <c r="E1297" s="94"/>
    </row>
    <row r="1298" spans="1:7" x14ac:dyDescent="0.25">
      <c r="A1298" s="98" t="s">
        <v>17</v>
      </c>
      <c r="B1298" s="157">
        <f>SUM(B1250:B1297)</f>
        <v>17754.080000000002</v>
      </c>
      <c r="C1298" s="100"/>
      <c r="D1298" s="94"/>
      <c r="E1298" s="94"/>
    </row>
    <row r="1301" spans="1:7" x14ac:dyDescent="0.25">
      <c r="A1301" s="94" t="s">
        <v>0</v>
      </c>
      <c r="B1301" s="155" t="s">
        <v>28</v>
      </c>
      <c r="C1301" s="99" t="s">
        <v>536</v>
      </c>
      <c r="D1301" s="94" t="s">
        <v>537</v>
      </c>
      <c r="E1301" s="94" t="s">
        <v>175</v>
      </c>
    </row>
    <row r="1302" spans="1:7" x14ac:dyDescent="0.25">
      <c r="A1302" s="95">
        <v>45328</v>
      </c>
      <c r="B1302" s="155"/>
      <c r="C1302" s="99"/>
      <c r="D1302" s="94"/>
      <c r="E1302" s="94"/>
    </row>
    <row r="1303" spans="1:7" x14ac:dyDescent="0.25">
      <c r="A1303" s="98" t="s">
        <v>493</v>
      </c>
      <c r="B1303" s="156">
        <v>170</v>
      </c>
      <c r="C1303" t="s">
        <v>1158</v>
      </c>
      <c r="D1303" t="s">
        <v>1159</v>
      </c>
      <c r="E1303" s="94" t="s">
        <v>23</v>
      </c>
    </row>
    <row r="1304" spans="1:7" x14ac:dyDescent="0.25">
      <c r="A1304" s="139" t="s">
        <v>493</v>
      </c>
      <c r="B1304" s="159">
        <v>347.5</v>
      </c>
      <c r="C1304" s="143" t="s">
        <v>1160</v>
      </c>
      <c r="D1304" s="143" t="s">
        <v>1161</v>
      </c>
      <c r="E1304" s="138" t="s">
        <v>1162</v>
      </c>
    </row>
    <row r="1305" spans="1:7" x14ac:dyDescent="0.25">
      <c r="A1305" s="94" t="s">
        <v>493</v>
      </c>
      <c r="B1305" s="156">
        <v>108.5</v>
      </c>
      <c r="C1305" t="s">
        <v>1163</v>
      </c>
      <c r="D1305" t="s">
        <v>1164</v>
      </c>
      <c r="E1305" s="94"/>
      <c r="G1305" t="s">
        <v>23</v>
      </c>
    </row>
    <row r="1306" spans="1:7" x14ac:dyDescent="0.25">
      <c r="A1306" s="140" t="s">
        <v>493</v>
      </c>
      <c r="B1306" s="159">
        <v>176.5</v>
      </c>
      <c r="C1306" s="143" t="s">
        <v>1165</v>
      </c>
      <c r="D1306" s="143" t="s">
        <v>1166</v>
      </c>
      <c r="E1306" s="138" t="s">
        <v>1167</v>
      </c>
      <c r="G1306" t="s">
        <v>23</v>
      </c>
    </row>
    <row r="1307" spans="1:7" x14ac:dyDescent="0.25">
      <c r="A1307" s="94" t="s">
        <v>493</v>
      </c>
      <c r="B1307" s="156">
        <v>1003</v>
      </c>
      <c r="C1307" t="s">
        <v>1168</v>
      </c>
      <c r="D1307" t="s">
        <v>1169</v>
      </c>
      <c r="E1307" s="94" t="s">
        <v>23</v>
      </c>
      <c r="G1307" t="s">
        <v>23</v>
      </c>
    </row>
    <row r="1308" spans="1:7" x14ac:dyDescent="0.25">
      <c r="A1308" s="98" t="s">
        <v>493</v>
      </c>
      <c r="B1308" s="156">
        <v>364.5</v>
      </c>
      <c r="C1308" t="s">
        <v>1170</v>
      </c>
      <c r="D1308" t="s">
        <v>1171</v>
      </c>
      <c r="E1308" s="94"/>
    </row>
    <row r="1309" spans="1:7" x14ac:dyDescent="0.25">
      <c r="A1309" s="98" t="s">
        <v>23</v>
      </c>
      <c r="B1309" s="156">
        <v>0</v>
      </c>
      <c r="C1309" t="s">
        <v>23</v>
      </c>
      <c r="D1309" t="s">
        <v>23</v>
      </c>
      <c r="E1309" s="94"/>
    </row>
    <row r="1310" spans="1:7" x14ac:dyDescent="0.25">
      <c r="A1310" s="98" t="s">
        <v>23</v>
      </c>
      <c r="B1310" s="156">
        <v>0</v>
      </c>
      <c r="C1310" t="s">
        <v>23</v>
      </c>
      <c r="D1310" t="s">
        <v>23</v>
      </c>
      <c r="E1310" s="127" t="s">
        <v>23</v>
      </c>
    </row>
    <row r="1311" spans="1:7" x14ac:dyDescent="0.25">
      <c r="A1311" s="94" t="s">
        <v>23</v>
      </c>
      <c r="B1311" s="156">
        <v>0</v>
      </c>
      <c r="C1311" t="s">
        <v>23</v>
      </c>
      <c r="D1311" t="s">
        <v>23</v>
      </c>
      <c r="E1311" s="94" t="s">
        <v>23</v>
      </c>
    </row>
    <row r="1312" spans="1:7" x14ac:dyDescent="0.25">
      <c r="A1312" s="94" t="s">
        <v>23</v>
      </c>
      <c r="B1312" s="156">
        <v>0</v>
      </c>
      <c r="C1312" t="s">
        <v>23</v>
      </c>
      <c r="D1312" t="s">
        <v>23</v>
      </c>
      <c r="E1312" s="94" t="s">
        <v>23</v>
      </c>
    </row>
    <row r="1313" spans="1:5" x14ac:dyDescent="0.25">
      <c r="A1313" s="94" t="s">
        <v>23</v>
      </c>
      <c r="B1313" s="156">
        <v>0</v>
      </c>
      <c r="C1313" t="s">
        <v>23</v>
      </c>
      <c r="D1313" t="s">
        <v>23</v>
      </c>
      <c r="E1313" s="94"/>
    </row>
    <row r="1314" spans="1:5" x14ac:dyDescent="0.25">
      <c r="A1314" s="94" t="s">
        <v>23</v>
      </c>
      <c r="B1314" s="156">
        <v>0</v>
      </c>
      <c r="C1314" t="s">
        <v>23</v>
      </c>
      <c r="D1314" t="s">
        <v>23</v>
      </c>
      <c r="E1314" s="94"/>
    </row>
    <row r="1315" spans="1:5" x14ac:dyDescent="0.25">
      <c r="A1315" s="94" t="s">
        <v>23</v>
      </c>
      <c r="B1315" s="156">
        <v>0</v>
      </c>
      <c r="C1315" t="s">
        <v>23</v>
      </c>
      <c r="D1315" t="s">
        <v>23</v>
      </c>
      <c r="E1315" s="94" t="s">
        <v>23</v>
      </c>
    </row>
    <row r="1316" spans="1:5" x14ac:dyDescent="0.25">
      <c r="A1316" s="94" t="s">
        <v>23</v>
      </c>
      <c r="B1316" s="156">
        <v>0</v>
      </c>
      <c r="C1316" t="s">
        <v>23</v>
      </c>
      <c r="D1316" t="s">
        <v>23</v>
      </c>
      <c r="E1316" s="94"/>
    </row>
    <row r="1317" spans="1:5" x14ac:dyDescent="0.25">
      <c r="A1317" s="94" t="s">
        <v>23</v>
      </c>
      <c r="B1317" s="156">
        <v>0</v>
      </c>
      <c r="C1317" t="s">
        <v>23</v>
      </c>
      <c r="D1317" t="s">
        <v>23</v>
      </c>
      <c r="E1317" s="94"/>
    </row>
    <row r="1318" spans="1:5" x14ac:dyDescent="0.25">
      <c r="A1318" s="94"/>
      <c r="B1318" s="156">
        <v>0</v>
      </c>
      <c r="C1318" t="s">
        <v>23</v>
      </c>
      <c r="D1318" t="s">
        <v>23</v>
      </c>
      <c r="E1318" s="94"/>
    </row>
    <row r="1319" spans="1:5" x14ac:dyDescent="0.25">
      <c r="A1319" s="94"/>
      <c r="B1319" s="156">
        <v>0</v>
      </c>
      <c r="C1319" t="s">
        <v>23</v>
      </c>
      <c r="D1319" t="s">
        <v>23</v>
      </c>
      <c r="E1319" s="94" t="s">
        <v>23</v>
      </c>
    </row>
    <row r="1320" spans="1:5" x14ac:dyDescent="0.25">
      <c r="A1320" s="94"/>
      <c r="B1320" s="156">
        <v>0</v>
      </c>
      <c r="C1320" t="s">
        <v>23</v>
      </c>
      <c r="D1320" t="s">
        <v>23</v>
      </c>
      <c r="E1320" s="94"/>
    </row>
    <row r="1321" spans="1:5" x14ac:dyDescent="0.25">
      <c r="A1321" s="94"/>
      <c r="B1321" s="155">
        <v>0</v>
      </c>
      <c r="C1321" t="s">
        <v>23</v>
      </c>
      <c r="D1321" t="s">
        <v>23</v>
      </c>
      <c r="E1321" s="94"/>
    </row>
    <row r="1322" spans="1:5" x14ac:dyDescent="0.25">
      <c r="A1322" s="94"/>
      <c r="B1322" s="155">
        <v>0</v>
      </c>
      <c r="C1322" t="s">
        <v>23</v>
      </c>
      <c r="D1322" t="s">
        <v>23</v>
      </c>
      <c r="E1322" s="94" t="s">
        <v>23</v>
      </c>
    </row>
    <row r="1323" spans="1:5" x14ac:dyDescent="0.25">
      <c r="A1323" s="94"/>
      <c r="B1323" s="155"/>
      <c r="C1323" s="99"/>
      <c r="D1323" s="94" t="s">
        <v>23</v>
      </c>
      <c r="E1323" s="94"/>
    </row>
    <row r="1324" spans="1:5" x14ac:dyDescent="0.25">
      <c r="A1324" s="94"/>
      <c r="B1324" s="155"/>
      <c r="C1324" s="99"/>
      <c r="D1324" s="94"/>
      <c r="E1324" s="94"/>
    </row>
    <row r="1325" spans="1:5" x14ac:dyDescent="0.25">
      <c r="A1325" s="94"/>
      <c r="B1325" s="155"/>
      <c r="C1325" s="99"/>
      <c r="D1325" s="94"/>
      <c r="E1325" s="94"/>
    </row>
    <row r="1326" spans="1:5" x14ac:dyDescent="0.25">
      <c r="A1326" s="94"/>
      <c r="B1326" s="155"/>
      <c r="C1326" s="99"/>
      <c r="D1326" s="94"/>
      <c r="E1326" s="94"/>
    </row>
    <row r="1327" spans="1:5" x14ac:dyDescent="0.25">
      <c r="A1327" s="94"/>
      <c r="B1327" s="155"/>
      <c r="C1327" s="99"/>
      <c r="D1327" s="94"/>
      <c r="E1327" s="94"/>
    </row>
    <row r="1328" spans="1:5" x14ac:dyDescent="0.25">
      <c r="A1328" s="94"/>
      <c r="B1328" s="155"/>
      <c r="C1328" s="99"/>
      <c r="D1328" s="94"/>
      <c r="E1328" s="94"/>
    </row>
    <row r="1329" spans="1:5" x14ac:dyDescent="0.25">
      <c r="A1329" s="94"/>
      <c r="B1329" s="155"/>
      <c r="C1329" s="99"/>
      <c r="D1329" s="94"/>
      <c r="E1329" s="94"/>
    </row>
    <row r="1330" spans="1:5" x14ac:dyDescent="0.25">
      <c r="A1330" s="94"/>
      <c r="B1330" s="155"/>
      <c r="C1330" s="99"/>
      <c r="D1330" s="94"/>
      <c r="E1330" s="94"/>
    </row>
    <row r="1331" spans="1:5" x14ac:dyDescent="0.25">
      <c r="A1331" s="94"/>
      <c r="B1331" s="155"/>
      <c r="C1331" s="99"/>
      <c r="D1331" s="94"/>
      <c r="E1331" s="94"/>
    </row>
    <row r="1332" spans="1:5" x14ac:dyDescent="0.25">
      <c r="A1332" s="94"/>
      <c r="B1332" s="155"/>
      <c r="C1332" s="99"/>
      <c r="D1332" s="94"/>
      <c r="E1332" s="94"/>
    </row>
    <row r="1333" spans="1:5" x14ac:dyDescent="0.25">
      <c r="A1333" s="94"/>
      <c r="B1333" s="155"/>
      <c r="C1333" s="99"/>
      <c r="D1333" s="94"/>
      <c r="E1333" s="94"/>
    </row>
    <row r="1334" spans="1:5" x14ac:dyDescent="0.25">
      <c r="A1334" s="94"/>
      <c r="B1334" s="155"/>
      <c r="C1334" s="99"/>
      <c r="D1334" s="94"/>
      <c r="E1334" s="94"/>
    </row>
    <row r="1335" spans="1:5" x14ac:dyDescent="0.25">
      <c r="A1335" s="94"/>
      <c r="B1335" s="155"/>
      <c r="C1335" s="99"/>
      <c r="D1335" s="94"/>
      <c r="E1335" s="94"/>
    </row>
    <row r="1336" spans="1:5" x14ac:dyDescent="0.25">
      <c r="A1336" s="94"/>
      <c r="B1336" s="155"/>
      <c r="C1336" s="99"/>
      <c r="D1336" s="94"/>
      <c r="E1336" s="94"/>
    </row>
    <row r="1337" spans="1:5" x14ac:dyDescent="0.25">
      <c r="A1337" s="94"/>
      <c r="B1337" s="155"/>
      <c r="C1337" s="99"/>
      <c r="D1337" s="94"/>
      <c r="E1337" s="94"/>
    </row>
    <row r="1338" spans="1:5" x14ac:dyDescent="0.25">
      <c r="A1338" s="94"/>
      <c r="B1338" s="155"/>
      <c r="C1338" s="99"/>
      <c r="D1338" s="94"/>
      <c r="E1338" s="94"/>
    </row>
    <row r="1339" spans="1:5" x14ac:dyDescent="0.25">
      <c r="A1339" s="94"/>
      <c r="B1339" s="155"/>
      <c r="C1339" s="99"/>
      <c r="D1339" s="94"/>
      <c r="E1339" s="94"/>
    </row>
    <row r="1340" spans="1:5" x14ac:dyDescent="0.25">
      <c r="A1340" s="94"/>
      <c r="B1340" s="155"/>
      <c r="C1340" s="99"/>
      <c r="D1340" s="94"/>
      <c r="E1340" s="94"/>
    </row>
    <row r="1341" spans="1:5" x14ac:dyDescent="0.25">
      <c r="A1341" s="94"/>
      <c r="B1341" s="155"/>
      <c r="C1341" s="99"/>
      <c r="D1341" s="94"/>
      <c r="E1341" s="94"/>
    </row>
    <row r="1342" spans="1:5" x14ac:dyDescent="0.25">
      <c r="A1342" s="98" t="s">
        <v>23</v>
      </c>
      <c r="B1342" s="157" t="s">
        <v>23</v>
      </c>
      <c r="C1342" s="100"/>
      <c r="D1342" s="94"/>
      <c r="E1342" s="94"/>
    </row>
    <row r="1343" spans="1:5" x14ac:dyDescent="0.25">
      <c r="A1343" s="94"/>
      <c r="B1343" s="155"/>
      <c r="C1343" s="99"/>
      <c r="D1343" s="94"/>
      <c r="E1343" s="94"/>
    </row>
    <row r="1344" spans="1:5" x14ac:dyDescent="0.25">
      <c r="A1344" s="94"/>
      <c r="B1344" s="155"/>
      <c r="C1344" s="99"/>
      <c r="D1344" s="94"/>
      <c r="E1344" s="94"/>
    </row>
    <row r="1345" spans="1:5" x14ac:dyDescent="0.25">
      <c r="A1345" s="94"/>
      <c r="B1345" s="155"/>
      <c r="C1345" s="99"/>
      <c r="D1345" s="94"/>
      <c r="E1345" s="94"/>
    </row>
    <row r="1346" spans="1:5" x14ac:dyDescent="0.25">
      <c r="A1346" s="94"/>
      <c r="B1346" s="155"/>
      <c r="C1346" s="99"/>
      <c r="D1346" s="94"/>
      <c r="E1346" s="94"/>
    </row>
    <row r="1347" spans="1:5" x14ac:dyDescent="0.25">
      <c r="A1347" s="94"/>
      <c r="B1347" s="155"/>
      <c r="C1347" s="99"/>
      <c r="D1347" s="94"/>
      <c r="E1347" s="94"/>
    </row>
    <row r="1348" spans="1:5" x14ac:dyDescent="0.25">
      <c r="A1348" s="94"/>
      <c r="B1348" s="155"/>
      <c r="C1348" s="99"/>
      <c r="D1348" s="94"/>
      <c r="E1348" s="94"/>
    </row>
    <row r="1349" spans="1:5" x14ac:dyDescent="0.25">
      <c r="A1349" s="94"/>
      <c r="B1349" s="155"/>
      <c r="C1349" s="99"/>
      <c r="D1349" s="94"/>
      <c r="E1349" s="94"/>
    </row>
    <row r="1350" spans="1:5" x14ac:dyDescent="0.25">
      <c r="A1350" s="98" t="s">
        <v>17</v>
      </c>
      <c r="B1350" s="157">
        <f>SUM(B1302:B1349)</f>
        <v>2170</v>
      </c>
      <c r="C1350" s="100"/>
      <c r="D1350" s="94"/>
      <c r="E1350" s="94"/>
    </row>
    <row r="1353" spans="1:5" x14ac:dyDescent="0.25">
      <c r="A1353" s="94" t="s">
        <v>0</v>
      </c>
      <c r="B1353" s="155" t="s">
        <v>28</v>
      </c>
      <c r="C1353" s="99" t="s">
        <v>536</v>
      </c>
      <c r="D1353" s="94" t="s">
        <v>537</v>
      </c>
      <c r="E1353" s="94" t="s">
        <v>175</v>
      </c>
    </row>
    <row r="1354" spans="1:5" x14ac:dyDescent="0.25">
      <c r="A1354" s="95">
        <v>45329</v>
      </c>
      <c r="B1354" s="155"/>
      <c r="C1354" s="99"/>
      <c r="D1354" s="94"/>
      <c r="E1354" s="94"/>
    </row>
    <row r="1355" spans="1:5" x14ac:dyDescent="0.25">
      <c r="A1355" s="94" t="s">
        <v>493</v>
      </c>
      <c r="B1355" s="156">
        <v>62</v>
      </c>
      <c r="C1355" t="s">
        <v>1172</v>
      </c>
      <c r="D1355" t="s">
        <v>1173</v>
      </c>
      <c r="E1355" s="94" t="s">
        <v>23</v>
      </c>
    </row>
    <row r="1356" spans="1:5" x14ac:dyDescent="0.25">
      <c r="A1356" s="94" t="s">
        <v>493</v>
      </c>
      <c r="B1356" s="156">
        <v>630.75</v>
      </c>
      <c r="C1356" t="s">
        <v>1174</v>
      </c>
      <c r="D1356" t="s">
        <v>1175</v>
      </c>
      <c r="E1356" s="94" t="s">
        <v>23</v>
      </c>
    </row>
    <row r="1357" spans="1:5" x14ac:dyDescent="0.25">
      <c r="A1357" s="94" t="s">
        <v>493</v>
      </c>
      <c r="B1357" s="156">
        <v>557</v>
      </c>
      <c r="C1357" t="s">
        <v>1176</v>
      </c>
      <c r="D1357" t="s">
        <v>1177</v>
      </c>
      <c r="E1357" s="94"/>
    </row>
    <row r="1358" spans="1:5" x14ac:dyDescent="0.25">
      <c r="A1358" s="94" t="s">
        <v>493</v>
      </c>
      <c r="B1358" s="156">
        <v>227.5</v>
      </c>
      <c r="C1358" t="s">
        <v>1178</v>
      </c>
      <c r="D1358" t="s">
        <v>1179</v>
      </c>
      <c r="E1358" s="94"/>
    </row>
    <row r="1359" spans="1:5" x14ac:dyDescent="0.25">
      <c r="A1359" s="94" t="s">
        <v>493</v>
      </c>
      <c r="B1359" s="156">
        <v>986</v>
      </c>
      <c r="C1359" t="s">
        <v>1180</v>
      </c>
      <c r="D1359" t="s">
        <v>1181</v>
      </c>
      <c r="E1359" s="94" t="s">
        <v>23</v>
      </c>
    </row>
    <row r="1360" spans="1:5" x14ac:dyDescent="0.25">
      <c r="A1360" s="94" t="s">
        <v>493</v>
      </c>
      <c r="B1360" s="156">
        <v>127</v>
      </c>
      <c r="C1360" t="s">
        <v>1182</v>
      </c>
      <c r="D1360" t="s">
        <v>1183</v>
      </c>
      <c r="E1360" s="94"/>
    </row>
    <row r="1361" spans="1:5" x14ac:dyDescent="0.25">
      <c r="A1361" s="94" t="s">
        <v>493</v>
      </c>
      <c r="B1361" s="156">
        <v>743</v>
      </c>
      <c r="C1361" t="s">
        <v>1184</v>
      </c>
      <c r="D1361" t="s">
        <v>1185</v>
      </c>
      <c r="E1361" s="94"/>
    </row>
    <row r="1362" spans="1:5" x14ac:dyDescent="0.25">
      <c r="A1362" s="140" t="s">
        <v>493</v>
      </c>
      <c r="B1362" s="159">
        <v>88.99</v>
      </c>
      <c r="C1362" s="143" t="s">
        <v>1186</v>
      </c>
      <c r="D1362" s="143" t="s">
        <v>1187</v>
      </c>
      <c r="E1362" s="140" t="s">
        <v>1188</v>
      </c>
    </row>
    <row r="1363" spans="1:5" x14ac:dyDescent="0.25">
      <c r="A1363" s="140" t="s">
        <v>493</v>
      </c>
      <c r="B1363" s="159">
        <v>1160.01</v>
      </c>
      <c r="C1363" s="143" t="s">
        <v>1189</v>
      </c>
      <c r="D1363" s="143" t="s">
        <v>1187</v>
      </c>
      <c r="E1363" s="140" t="s">
        <v>1188</v>
      </c>
    </row>
    <row r="1364" spans="1:5" x14ac:dyDescent="0.25">
      <c r="A1364" s="94" t="s">
        <v>23</v>
      </c>
      <c r="B1364" s="156">
        <v>0</v>
      </c>
      <c r="C1364" t="s">
        <v>23</v>
      </c>
      <c r="D1364" t="s">
        <v>23</v>
      </c>
      <c r="E1364" s="94" t="s">
        <v>23</v>
      </c>
    </row>
    <row r="1365" spans="1:5" x14ac:dyDescent="0.25">
      <c r="A1365" s="94" t="s">
        <v>23</v>
      </c>
      <c r="B1365" s="156">
        <v>0</v>
      </c>
      <c r="C1365" t="s">
        <v>23</v>
      </c>
      <c r="D1365" t="s">
        <v>23</v>
      </c>
      <c r="E1365" s="94"/>
    </row>
    <row r="1366" spans="1:5" x14ac:dyDescent="0.25">
      <c r="A1366" s="94" t="s">
        <v>493</v>
      </c>
      <c r="B1366" s="156">
        <v>435.5</v>
      </c>
      <c r="C1366" t="s">
        <v>1190</v>
      </c>
      <c r="D1366" t="s">
        <v>1191</v>
      </c>
      <c r="E1366" s="94"/>
    </row>
    <row r="1367" spans="1:5" x14ac:dyDescent="0.25">
      <c r="A1367" s="94" t="s">
        <v>23</v>
      </c>
      <c r="B1367" s="156">
        <v>0</v>
      </c>
      <c r="C1367" t="s">
        <v>23</v>
      </c>
      <c r="D1367" t="s">
        <v>23</v>
      </c>
      <c r="E1367" s="94" t="s">
        <v>23</v>
      </c>
    </row>
    <row r="1368" spans="1:5" x14ac:dyDescent="0.25">
      <c r="A1368" s="94" t="s">
        <v>23</v>
      </c>
      <c r="B1368" s="156">
        <v>0</v>
      </c>
      <c r="C1368" t="s">
        <v>23</v>
      </c>
      <c r="D1368" t="s">
        <v>23</v>
      </c>
      <c r="E1368" s="94"/>
    </row>
    <row r="1369" spans="1:5" x14ac:dyDescent="0.25">
      <c r="A1369" s="94" t="s">
        <v>23</v>
      </c>
      <c r="B1369" s="156">
        <v>0</v>
      </c>
      <c r="C1369" t="s">
        <v>23</v>
      </c>
      <c r="D1369" t="s">
        <v>23</v>
      </c>
      <c r="E1369" s="94"/>
    </row>
    <row r="1370" spans="1:5" x14ac:dyDescent="0.25">
      <c r="A1370" s="94"/>
      <c r="B1370" s="156">
        <v>0</v>
      </c>
      <c r="C1370" t="s">
        <v>23</v>
      </c>
      <c r="D1370" t="s">
        <v>23</v>
      </c>
      <c r="E1370" s="94"/>
    </row>
    <row r="1371" spans="1:5" x14ac:dyDescent="0.25">
      <c r="A1371" s="94"/>
      <c r="B1371" s="156">
        <v>0</v>
      </c>
      <c r="C1371" t="s">
        <v>23</v>
      </c>
      <c r="D1371" t="s">
        <v>23</v>
      </c>
      <c r="E1371" s="94" t="s">
        <v>23</v>
      </c>
    </row>
    <row r="1372" spans="1:5" x14ac:dyDescent="0.25">
      <c r="A1372" s="94"/>
      <c r="B1372" s="156">
        <v>0</v>
      </c>
      <c r="C1372" t="s">
        <v>23</v>
      </c>
      <c r="D1372" t="s">
        <v>23</v>
      </c>
      <c r="E1372" s="94"/>
    </row>
    <row r="1373" spans="1:5" x14ac:dyDescent="0.25">
      <c r="A1373" s="94"/>
      <c r="B1373" s="155">
        <v>0</v>
      </c>
      <c r="C1373" t="s">
        <v>23</v>
      </c>
      <c r="D1373" t="s">
        <v>23</v>
      </c>
      <c r="E1373" s="94"/>
    </row>
    <row r="1374" spans="1:5" x14ac:dyDescent="0.25">
      <c r="A1374" s="94"/>
      <c r="B1374" s="155">
        <v>0</v>
      </c>
      <c r="C1374" t="s">
        <v>23</v>
      </c>
      <c r="D1374" t="s">
        <v>23</v>
      </c>
      <c r="E1374" s="94" t="s">
        <v>23</v>
      </c>
    </row>
    <row r="1375" spans="1:5" x14ac:dyDescent="0.25">
      <c r="A1375" s="94"/>
      <c r="B1375" s="155"/>
      <c r="C1375" s="99"/>
      <c r="D1375" s="94" t="s">
        <v>23</v>
      </c>
      <c r="E1375" s="94"/>
    </row>
    <row r="1376" spans="1:5" x14ac:dyDescent="0.25">
      <c r="A1376" s="94"/>
      <c r="B1376" s="155"/>
      <c r="C1376" s="99"/>
      <c r="D1376" s="94"/>
      <c r="E1376" s="94"/>
    </row>
    <row r="1377" spans="1:5" x14ac:dyDescent="0.25">
      <c r="A1377" s="94"/>
      <c r="B1377" s="155"/>
      <c r="C1377" s="99"/>
      <c r="D1377" s="94"/>
      <c r="E1377" s="94"/>
    </row>
    <row r="1378" spans="1:5" x14ac:dyDescent="0.25">
      <c r="A1378" s="94"/>
      <c r="B1378" s="155"/>
      <c r="C1378" s="99"/>
      <c r="D1378" s="94"/>
      <c r="E1378" s="94"/>
    </row>
    <row r="1379" spans="1:5" x14ac:dyDescent="0.25">
      <c r="A1379" s="94"/>
      <c r="B1379" s="155"/>
      <c r="C1379" s="99"/>
      <c r="D1379" s="94"/>
      <c r="E1379" s="94"/>
    </row>
    <row r="1380" spans="1:5" x14ac:dyDescent="0.25">
      <c r="A1380" s="94"/>
      <c r="B1380" s="155"/>
      <c r="C1380" s="99"/>
      <c r="D1380" s="94"/>
      <c r="E1380" s="94"/>
    </row>
    <row r="1381" spans="1:5" x14ac:dyDescent="0.25">
      <c r="A1381" s="94"/>
      <c r="B1381" s="155"/>
      <c r="C1381" s="99"/>
      <c r="D1381" s="94"/>
      <c r="E1381" s="94"/>
    </row>
    <row r="1382" spans="1:5" x14ac:dyDescent="0.25">
      <c r="A1382" s="94"/>
      <c r="B1382" s="155"/>
      <c r="C1382" s="99"/>
      <c r="D1382" s="94"/>
      <c r="E1382" s="94"/>
    </row>
    <row r="1383" spans="1:5" x14ac:dyDescent="0.25">
      <c r="A1383" s="94"/>
      <c r="B1383" s="155"/>
      <c r="C1383" s="99"/>
      <c r="D1383" s="94"/>
      <c r="E1383" s="94"/>
    </row>
    <row r="1384" spans="1:5" x14ac:dyDescent="0.25">
      <c r="A1384" s="94"/>
      <c r="B1384" s="155"/>
      <c r="C1384" s="99"/>
      <c r="D1384" s="94"/>
      <c r="E1384" s="94"/>
    </row>
    <row r="1385" spans="1:5" x14ac:dyDescent="0.25">
      <c r="A1385" s="94"/>
      <c r="B1385" s="155"/>
      <c r="C1385" s="99"/>
      <c r="D1385" s="94"/>
      <c r="E1385" s="94"/>
    </row>
    <row r="1386" spans="1:5" x14ac:dyDescent="0.25">
      <c r="A1386" s="94"/>
      <c r="B1386" s="155"/>
      <c r="C1386" s="99"/>
      <c r="D1386" s="94"/>
      <c r="E1386" s="94"/>
    </row>
    <row r="1387" spans="1:5" x14ac:dyDescent="0.25">
      <c r="A1387" s="94"/>
      <c r="B1387" s="155"/>
      <c r="C1387" s="99"/>
      <c r="D1387" s="94"/>
      <c r="E1387" s="94"/>
    </row>
    <row r="1388" spans="1:5" x14ac:dyDescent="0.25">
      <c r="A1388" s="94"/>
      <c r="B1388" s="155"/>
      <c r="C1388" s="99"/>
      <c r="D1388" s="94"/>
      <c r="E1388" s="94"/>
    </row>
    <row r="1389" spans="1:5" x14ac:dyDescent="0.25">
      <c r="A1389" s="94"/>
      <c r="B1389" s="155"/>
      <c r="C1389" s="99"/>
      <c r="D1389" s="94"/>
      <c r="E1389" s="94"/>
    </row>
    <row r="1390" spans="1:5" x14ac:dyDescent="0.25">
      <c r="A1390" s="94"/>
      <c r="B1390" s="155"/>
      <c r="C1390" s="99"/>
      <c r="D1390" s="94"/>
      <c r="E1390" s="94"/>
    </row>
    <row r="1391" spans="1:5" x14ac:dyDescent="0.25">
      <c r="A1391" s="94"/>
      <c r="B1391" s="155"/>
      <c r="C1391" s="99"/>
      <c r="D1391" s="94"/>
      <c r="E1391" s="94"/>
    </row>
    <row r="1392" spans="1:5" x14ac:dyDescent="0.25">
      <c r="A1392" s="94"/>
      <c r="B1392" s="155"/>
      <c r="C1392" s="99"/>
      <c r="D1392" s="94"/>
      <c r="E1392" s="94"/>
    </row>
    <row r="1393" spans="1:5" x14ac:dyDescent="0.25">
      <c r="A1393" s="94"/>
      <c r="B1393" s="155"/>
      <c r="C1393" s="99"/>
      <c r="D1393" s="94"/>
      <c r="E1393" s="94"/>
    </row>
    <row r="1394" spans="1:5" x14ac:dyDescent="0.25">
      <c r="A1394" s="98" t="s">
        <v>23</v>
      </c>
      <c r="B1394" s="157" t="s">
        <v>23</v>
      </c>
      <c r="C1394" s="100"/>
      <c r="D1394" s="94"/>
      <c r="E1394" s="94"/>
    </row>
    <row r="1395" spans="1:5" x14ac:dyDescent="0.25">
      <c r="A1395" s="94"/>
      <c r="B1395" s="155"/>
      <c r="C1395" s="99"/>
      <c r="D1395" s="94"/>
      <c r="E1395" s="94"/>
    </row>
    <row r="1396" spans="1:5" x14ac:dyDescent="0.25">
      <c r="A1396" s="94"/>
      <c r="B1396" s="155"/>
      <c r="C1396" s="99"/>
      <c r="D1396" s="94"/>
      <c r="E1396" s="94"/>
    </row>
    <row r="1397" spans="1:5" x14ac:dyDescent="0.25">
      <c r="A1397" s="94"/>
      <c r="B1397" s="155"/>
      <c r="C1397" s="99"/>
      <c r="D1397" s="94"/>
      <c r="E1397" s="94"/>
    </row>
    <row r="1398" spans="1:5" x14ac:dyDescent="0.25">
      <c r="A1398" s="94"/>
      <c r="B1398" s="155"/>
      <c r="C1398" s="99"/>
      <c r="D1398" s="94"/>
      <c r="E1398" s="94"/>
    </row>
    <row r="1399" spans="1:5" x14ac:dyDescent="0.25">
      <c r="A1399" s="94"/>
      <c r="B1399" s="155"/>
      <c r="C1399" s="99"/>
      <c r="D1399" s="94"/>
      <c r="E1399" s="94"/>
    </row>
    <row r="1400" spans="1:5" x14ac:dyDescent="0.25">
      <c r="A1400" s="94"/>
      <c r="B1400" s="155"/>
      <c r="C1400" s="99"/>
      <c r="D1400" s="94"/>
      <c r="E1400" s="94"/>
    </row>
    <row r="1401" spans="1:5" x14ac:dyDescent="0.25">
      <c r="A1401" s="94"/>
      <c r="B1401" s="155"/>
      <c r="C1401" s="99"/>
      <c r="D1401" s="94"/>
      <c r="E1401" s="94"/>
    </row>
    <row r="1402" spans="1:5" x14ac:dyDescent="0.25">
      <c r="A1402" s="98" t="s">
        <v>17</v>
      </c>
      <c r="B1402" s="157">
        <f>SUM(B1354:B1401)</f>
        <v>5017.75</v>
      </c>
      <c r="C1402" s="100"/>
      <c r="D1402" s="94"/>
      <c r="E1402" s="94"/>
    </row>
    <row r="1405" spans="1:5" x14ac:dyDescent="0.25">
      <c r="A1405" s="94" t="s">
        <v>0</v>
      </c>
      <c r="B1405" s="155" t="s">
        <v>28</v>
      </c>
      <c r="C1405" s="99" t="s">
        <v>536</v>
      </c>
      <c r="D1405" s="94" t="s">
        <v>537</v>
      </c>
      <c r="E1405" s="94" t="s">
        <v>175</v>
      </c>
    </row>
    <row r="1406" spans="1:5" x14ac:dyDescent="0.25">
      <c r="A1406" s="95">
        <v>45330</v>
      </c>
      <c r="B1406" s="155"/>
      <c r="C1406" s="99"/>
      <c r="D1406" s="94"/>
      <c r="E1406" s="94"/>
    </row>
    <row r="1407" spans="1:5" x14ac:dyDescent="0.25">
      <c r="A1407" s="94" t="s">
        <v>493</v>
      </c>
      <c r="B1407" s="156">
        <v>900</v>
      </c>
      <c r="C1407" t="s">
        <v>1192</v>
      </c>
      <c r="D1407" t="s">
        <v>1193</v>
      </c>
      <c r="E1407" s="94" t="s">
        <v>23</v>
      </c>
    </row>
    <row r="1408" spans="1:5" x14ac:dyDescent="0.25">
      <c r="A1408" s="94" t="s">
        <v>493</v>
      </c>
      <c r="B1408" s="156">
        <v>143</v>
      </c>
      <c r="C1408" t="s">
        <v>1194</v>
      </c>
      <c r="D1408" t="s">
        <v>1195</v>
      </c>
      <c r="E1408" s="94" t="s">
        <v>23</v>
      </c>
    </row>
    <row r="1409" spans="1:5" x14ac:dyDescent="0.25">
      <c r="A1409" s="94" t="s">
        <v>493</v>
      </c>
      <c r="B1409" s="156">
        <v>330</v>
      </c>
      <c r="C1409" t="s">
        <v>1196</v>
      </c>
      <c r="D1409" t="s">
        <v>1197</v>
      </c>
      <c r="E1409" s="94"/>
    </row>
    <row r="1410" spans="1:5" x14ac:dyDescent="0.25">
      <c r="A1410" s="94" t="s">
        <v>493</v>
      </c>
      <c r="B1410" s="156">
        <v>390</v>
      </c>
      <c r="C1410" t="s">
        <v>1198</v>
      </c>
      <c r="D1410" t="s">
        <v>1199</v>
      </c>
      <c r="E1410" s="94"/>
    </row>
    <row r="1411" spans="1:5" x14ac:dyDescent="0.25">
      <c r="A1411" s="94" t="s">
        <v>493</v>
      </c>
      <c r="B1411" s="156">
        <v>489.5</v>
      </c>
      <c r="C1411" t="s">
        <v>1200</v>
      </c>
      <c r="D1411" t="s">
        <v>1201</v>
      </c>
      <c r="E1411" s="94" t="s">
        <v>23</v>
      </c>
    </row>
    <row r="1412" spans="1:5" x14ac:dyDescent="0.25">
      <c r="A1412" s="94" t="s">
        <v>493</v>
      </c>
      <c r="B1412" s="156">
        <v>456.5</v>
      </c>
      <c r="C1412" t="s">
        <v>1202</v>
      </c>
      <c r="D1412" t="s">
        <v>1203</v>
      </c>
      <c r="E1412" s="94"/>
    </row>
    <row r="1413" spans="1:5" x14ac:dyDescent="0.25">
      <c r="A1413" s="94" t="s">
        <v>493</v>
      </c>
      <c r="B1413" s="156">
        <v>746</v>
      </c>
      <c r="C1413" t="s">
        <v>1204</v>
      </c>
      <c r="D1413" t="s">
        <v>1205</v>
      </c>
      <c r="E1413" s="94"/>
    </row>
    <row r="1414" spans="1:5" x14ac:dyDescent="0.25">
      <c r="A1414" s="94" t="s">
        <v>493</v>
      </c>
      <c r="B1414" s="156">
        <v>340</v>
      </c>
      <c r="C1414" t="s">
        <v>1206</v>
      </c>
      <c r="D1414" t="s">
        <v>1207</v>
      </c>
      <c r="E1414" s="94" t="s">
        <v>23</v>
      </c>
    </row>
    <row r="1415" spans="1:5" x14ac:dyDescent="0.25">
      <c r="A1415" s="94" t="s">
        <v>493</v>
      </c>
      <c r="B1415" s="156">
        <v>1144</v>
      </c>
      <c r="C1415" t="s">
        <v>1208</v>
      </c>
      <c r="D1415" t="s">
        <v>1136</v>
      </c>
      <c r="E1415" s="94" t="s">
        <v>23</v>
      </c>
    </row>
    <row r="1416" spans="1:5" x14ac:dyDescent="0.25">
      <c r="A1416" s="140" t="s">
        <v>493</v>
      </c>
      <c r="B1416" s="159">
        <v>644</v>
      </c>
      <c r="C1416" s="143" t="s">
        <v>1209</v>
      </c>
      <c r="D1416" s="143" t="s">
        <v>1210</v>
      </c>
      <c r="E1416" s="140" t="s">
        <v>1211</v>
      </c>
    </row>
    <row r="1417" spans="1:5" x14ac:dyDescent="0.25">
      <c r="A1417" s="140" t="s">
        <v>493</v>
      </c>
      <c r="B1417" s="159">
        <v>73</v>
      </c>
      <c r="C1417" s="143" t="s">
        <v>1212</v>
      </c>
      <c r="D1417" s="143" t="s">
        <v>1210</v>
      </c>
      <c r="E1417" s="140" t="s">
        <v>1211</v>
      </c>
    </row>
    <row r="1418" spans="1:5" x14ac:dyDescent="0.25">
      <c r="A1418" s="94" t="s">
        <v>493</v>
      </c>
      <c r="B1418" s="156">
        <v>2085</v>
      </c>
      <c r="C1418" t="s">
        <v>1213</v>
      </c>
      <c r="D1418" t="s">
        <v>1214</v>
      </c>
      <c r="E1418" s="94" t="s">
        <v>1215</v>
      </c>
    </row>
    <row r="1419" spans="1:5" x14ac:dyDescent="0.25">
      <c r="A1419" s="94" t="s">
        <v>493</v>
      </c>
      <c r="B1419" s="156">
        <v>679.5</v>
      </c>
      <c r="C1419" t="s">
        <v>1216</v>
      </c>
      <c r="D1419" t="s">
        <v>1217</v>
      </c>
      <c r="E1419" s="94" t="s">
        <v>23</v>
      </c>
    </row>
    <row r="1420" spans="1:5" x14ac:dyDescent="0.25">
      <c r="A1420" s="94" t="s">
        <v>23</v>
      </c>
      <c r="B1420" s="156">
        <v>0</v>
      </c>
      <c r="C1420" t="s">
        <v>23</v>
      </c>
      <c r="D1420" t="s">
        <v>23</v>
      </c>
      <c r="E1420" s="94"/>
    </row>
    <row r="1421" spans="1:5" x14ac:dyDescent="0.25">
      <c r="A1421" s="94" t="s">
        <v>23</v>
      </c>
      <c r="B1421" s="156">
        <v>0</v>
      </c>
      <c r="C1421" t="s">
        <v>23</v>
      </c>
      <c r="D1421" t="s">
        <v>23</v>
      </c>
      <c r="E1421" s="94"/>
    </row>
    <row r="1422" spans="1:5" x14ac:dyDescent="0.25">
      <c r="A1422" s="94"/>
      <c r="B1422" s="156">
        <v>0</v>
      </c>
      <c r="C1422" t="s">
        <v>23</v>
      </c>
      <c r="D1422" t="s">
        <v>23</v>
      </c>
      <c r="E1422" s="94"/>
    </row>
    <row r="1423" spans="1:5" x14ac:dyDescent="0.25">
      <c r="A1423" s="94"/>
      <c r="B1423" s="156">
        <v>0</v>
      </c>
      <c r="C1423" t="s">
        <v>23</v>
      </c>
      <c r="D1423" t="s">
        <v>23</v>
      </c>
      <c r="E1423" s="94" t="s">
        <v>23</v>
      </c>
    </row>
    <row r="1424" spans="1:5" x14ac:dyDescent="0.25">
      <c r="A1424" s="94"/>
      <c r="B1424" s="156">
        <v>0</v>
      </c>
      <c r="C1424" t="s">
        <v>23</v>
      </c>
      <c r="D1424" t="s">
        <v>23</v>
      </c>
      <c r="E1424" s="94"/>
    </row>
    <row r="1425" spans="1:5" x14ac:dyDescent="0.25">
      <c r="A1425" s="94"/>
      <c r="B1425" s="155">
        <v>0</v>
      </c>
      <c r="C1425" t="s">
        <v>23</v>
      </c>
      <c r="D1425" t="s">
        <v>23</v>
      </c>
      <c r="E1425" s="94"/>
    </row>
    <row r="1426" spans="1:5" x14ac:dyDescent="0.25">
      <c r="A1426" s="94"/>
      <c r="B1426" s="155">
        <v>0</v>
      </c>
      <c r="C1426" t="s">
        <v>23</v>
      </c>
      <c r="D1426" t="s">
        <v>23</v>
      </c>
      <c r="E1426" s="94" t="s">
        <v>23</v>
      </c>
    </row>
    <row r="1427" spans="1:5" x14ac:dyDescent="0.25">
      <c r="A1427" s="94"/>
      <c r="B1427" s="155"/>
      <c r="C1427" s="99"/>
      <c r="D1427" s="94" t="s">
        <v>23</v>
      </c>
      <c r="E1427" s="94"/>
    </row>
    <row r="1428" spans="1:5" x14ac:dyDescent="0.25">
      <c r="A1428" s="94"/>
      <c r="B1428" s="155"/>
      <c r="C1428" s="99"/>
      <c r="D1428" s="94"/>
      <c r="E1428" s="94"/>
    </row>
    <row r="1429" spans="1:5" x14ac:dyDescent="0.25">
      <c r="A1429" s="94"/>
      <c r="B1429" s="155"/>
      <c r="C1429" s="99"/>
      <c r="D1429" s="94"/>
      <c r="E1429" s="94"/>
    </row>
    <row r="1430" spans="1:5" x14ac:dyDescent="0.25">
      <c r="A1430" s="94"/>
      <c r="B1430" s="155"/>
      <c r="C1430" s="99"/>
      <c r="D1430" s="94"/>
      <c r="E1430" s="94"/>
    </row>
    <row r="1431" spans="1:5" x14ac:dyDescent="0.25">
      <c r="A1431" s="94"/>
      <c r="B1431" s="155"/>
      <c r="C1431" s="99"/>
      <c r="D1431" s="94"/>
      <c r="E1431" s="94"/>
    </row>
    <row r="1432" spans="1:5" x14ac:dyDescent="0.25">
      <c r="A1432" s="94"/>
      <c r="B1432" s="155"/>
      <c r="C1432" s="99"/>
      <c r="D1432" s="94"/>
      <c r="E1432" s="94"/>
    </row>
    <row r="1433" spans="1:5" x14ac:dyDescent="0.25">
      <c r="A1433" s="94"/>
      <c r="B1433" s="155"/>
      <c r="C1433" s="99"/>
      <c r="D1433" s="94"/>
      <c r="E1433" s="94"/>
    </row>
    <row r="1434" spans="1:5" x14ac:dyDescent="0.25">
      <c r="A1434" s="94"/>
      <c r="B1434" s="155"/>
      <c r="C1434" s="99"/>
      <c r="D1434" s="94"/>
      <c r="E1434" s="94"/>
    </row>
    <row r="1435" spans="1:5" x14ac:dyDescent="0.25">
      <c r="A1435" s="94"/>
      <c r="B1435" s="155"/>
      <c r="C1435" s="99"/>
      <c r="D1435" s="94"/>
      <c r="E1435" s="94"/>
    </row>
    <row r="1436" spans="1:5" x14ac:dyDescent="0.25">
      <c r="A1436" s="94"/>
      <c r="B1436" s="155"/>
      <c r="C1436" s="99"/>
      <c r="D1436" s="94"/>
      <c r="E1436" s="94"/>
    </row>
    <row r="1437" spans="1:5" x14ac:dyDescent="0.25">
      <c r="A1437" s="94"/>
      <c r="B1437" s="155"/>
      <c r="C1437" s="99"/>
      <c r="D1437" s="94"/>
      <c r="E1437" s="94"/>
    </row>
    <row r="1438" spans="1:5" x14ac:dyDescent="0.25">
      <c r="A1438" s="94"/>
      <c r="B1438" s="155"/>
      <c r="C1438" s="99"/>
      <c r="D1438" s="94"/>
      <c r="E1438" s="94"/>
    </row>
    <row r="1439" spans="1:5" x14ac:dyDescent="0.25">
      <c r="A1439" s="94"/>
      <c r="B1439" s="155"/>
      <c r="C1439" s="99"/>
      <c r="D1439" s="94"/>
      <c r="E1439" s="94"/>
    </row>
    <row r="1440" spans="1:5" x14ac:dyDescent="0.25">
      <c r="A1440" s="94"/>
      <c r="B1440" s="155"/>
      <c r="C1440" s="99"/>
      <c r="D1440" s="94"/>
      <c r="E1440" s="94"/>
    </row>
    <row r="1441" spans="1:5" x14ac:dyDescent="0.25">
      <c r="A1441" s="94"/>
      <c r="B1441" s="155"/>
      <c r="C1441" s="99"/>
      <c r="D1441" s="94"/>
      <c r="E1441" s="94"/>
    </row>
    <row r="1442" spans="1:5" x14ac:dyDescent="0.25">
      <c r="A1442" s="94"/>
      <c r="B1442" s="155"/>
      <c r="C1442" s="99"/>
      <c r="D1442" s="94"/>
      <c r="E1442" s="94"/>
    </row>
    <row r="1443" spans="1:5" x14ac:dyDescent="0.25">
      <c r="A1443" s="94"/>
      <c r="B1443" s="155"/>
      <c r="C1443" s="99"/>
      <c r="D1443" s="94"/>
      <c r="E1443" s="94"/>
    </row>
    <row r="1444" spans="1:5" x14ac:dyDescent="0.25">
      <c r="A1444" s="94"/>
      <c r="B1444" s="155"/>
      <c r="C1444" s="99"/>
      <c r="D1444" s="94"/>
      <c r="E1444" s="94"/>
    </row>
    <row r="1445" spans="1:5" x14ac:dyDescent="0.25">
      <c r="A1445" s="94"/>
      <c r="B1445" s="155"/>
      <c r="C1445" s="99"/>
      <c r="D1445" s="94"/>
      <c r="E1445" s="94"/>
    </row>
    <row r="1446" spans="1:5" x14ac:dyDescent="0.25">
      <c r="A1446" s="98" t="s">
        <v>23</v>
      </c>
      <c r="B1446" s="157" t="s">
        <v>23</v>
      </c>
      <c r="C1446" s="100"/>
      <c r="D1446" s="94"/>
      <c r="E1446" s="94"/>
    </row>
    <row r="1447" spans="1:5" x14ac:dyDescent="0.25">
      <c r="A1447" s="94"/>
      <c r="B1447" s="155"/>
      <c r="C1447" s="99"/>
      <c r="D1447" s="94"/>
      <c r="E1447" s="94"/>
    </row>
    <row r="1448" spans="1:5" x14ac:dyDescent="0.25">
      <c r="A1448" s="94"/>
      <c r="B1448" s="155"/>
      <c r="C1448" s="99"/>
      <c r="D1448" s="94"/>
      <c r="E1448" s="94"/>
    </row>
    <row r="1449" spans="1:5" x14ac:dyDescent="0.25">
      <c r="A1449" s="94"/>
      <c r="B1449" s="155"/>
      <c r="C1449" s="99"/>
      <c r="D1449" s="94"/>
      <c r="E1449" s="94"/>
    </row>
    <row r="1450" spans="1:5" x14ac:dyDescent="0.25">
      <c r="A1450" s="94"/>
      <c r="B1450" s="155"/>
      <c r="C1450" s="99"/>
      <c r="D1450" s="94"/>
      <c r="E1450" s="94"/>
    </row>
    <row r="1451" spans="1:5" x14ac:dyDescent="0.25">
      <c r="A1451" s="94"/>
      <c r="B1451" s="155"/>
      <c r="C1451" s="99"/>
      <c r="D1451" s="94"/>
      <c r="E1451" s="94"/>
    </row>
    <row r="1452" spans="1:5" x14ac:dyDescent="0.25">
      <c r="A1452" s="94"/>
      <c r="B1452" s="155"/>
      <c r="C1452" s="99"/>
      <c r="D1452" s="94"/>
      <c r="E1452" s="94"/>
    </row>
    <row r="1453" spans="1:5" x14ac:dyDescent="0.25">
      <c r="A1453" s="94"/>
      <c r="B1453" s="155"/>
      <c r="C1453" s="99"/>
      <c r="D1453" s="94"/>
      <c r="E1453" s="94"/>
    </row>
    <row r="1454" spans="1:5" x14ac:dyDescent="0.25">
      <c r="A1454" s="98" t="s">
        <v>17</v>
      </c>
      <c r="B1454" s="157">
        <f>SUM(B1406:B1453)</f>
        <v>8420.5</v>
      </c>
      <c r="C1454" s="100"/>
      <c r="D1454" s="94"/>
      <c r="E1454" s="94"/>
    </row>
    <row r="1457" spans="1:5" x14ac:dyDescent="0.25">
      <c r="A1457" s="94" t="s">
        <v>0</v>
      </c>
      <c r="B1457" s="155" t="s">
        <v>28</v>
      </c>
      <c r="C1457" s="99" t="s">
        <v>536</v>
      </c>
      <c r="D1457" s="94" t="s">
        <v>537</v>
      </c>
      <c r="E1457" s="94" t="s">
        <v>175</v>
      </c>
    </row>
    <row r="1458" spans="1:5" x14ac:dyDescent="0.25">
      <c r="A1458" s="95">
        <v>45331</v>
      </c>
      <c r="B1458" s="155"/>
      <c r="C1458" s="99"/>
      <c r="D1458" s="94"/>
      <c r="E1458" s="94"/>
    </row>
    <row r="1459" spans="1:5" x14ac:dyDescent="0.25">
      <c r="A1459" s="94" t="s">
        <v>23</v>
      </c>
      <c r="B1459" s="156">
        <v>0</v>
      </c>
      <c r="C1459" t="s">
        <v>23</v>
      </c>
      <c r="D1459" t="s">
        <v>23</v>
      </c>
      <c r="E1459" s="94" t="s">
        <v>23</v>
      </c>
    </row>
    <row r="1460" spans="1:5" x14ac:dyDescent="0.25">
      <c r="A1460" s="94" t="s">
        <v>23</v>
      </c>
      <c r="B1460" s="156">
        <v>0</v>
      </c>
      <c r="C1460" t="s">
        <v>23</v>
      </c>
      <c r="D1460" t="s">
        <v>23</v>
      </c>
      <c r="E1460" s="94" t="s">
        <v>23</v>
      </c>
    </row>
    <row r="1461" spans="1:5" x14ac:dyDescent="0.25">
      <c r="A1461" s="94" t="s">
        <v>23</v>
      </c>
      <c r="B1461" s="156">
        <v>0</v>
      </c>
      <c r="C1461" t="s">
        <v>23</v>
      </c>
      <c r="D1461" t="s">
        <v>23</v>
      </c>
      <c r="E1461" s="94"/>
    </row>
    <row r="1462" spans="1:5" x14ac:dyDescent="0.25">
      <c r="A1462" s="94" t="s">
        <v>493</v>
      </c>
      <c r="B1462" s="156">
        <v>407</v>
      </c>
      <c r="C1462" t="s">
        <v>1218</v>
      </c>
      <c r="D1462" t="s">
        <v>1219</v>
      </c>
      <c r="E1462" s="94"/>
    </row>
    <row r="1463" spans="1:5" x14ac:dyDescent="0.25">
      <c r="A1463" s="94" t="s">
        <v>493</v>
      </c>
      <c r="B1463" s="156">
        <v>910</v>
      </c>
      <c r="C1463" t="s">
        <v>1220</v>
      </c>
      <c r="D1463" t="s">
        <v>1221</v>
      </c>
      <c r="E1463" s="94" t="s">
        <v>23</v>
      </c>
    </row>
    <row r="1464" spans="1:5" x14ac:dyDescent="0.25">
      <c r="A1464" s="94" t="s">
        <v>23</v>
      </c>
      <c r="B1464" s="156">
        <v>0</v>
      </c>
      <c r="C1464" t="s">
        <v>23</v>
      </c>
      <c r="D1464" t="s">
        <v>23</v>
      </c>
      <c r="E1464" s="94"/>
    </row>
    <row r="1465" spans="1:5" x14ac:dyDescent="0.25">
      <c r="A1465" s="94" t="s">
        <v>493</v>
      </c>
      <c r="B1465" s="156">
        <v>71</v>
      </c>
      <c r="C1465" t="s">
        <v>1222</v>
      </c>
      <c r="D1465" t="s">
        <v>1223</v>
      </c>
      <c r="E1465" s="94" t="s">
        <v>1224</v>
      </c>
    </row>
    <row r="1466" spans="1:5" x14ac:dyDescent="0.25">
      <c r="A1466" s="94" t="s">
        <v>493</v>
      </c>
      <c r="B1466" s="156">
        <v>724</v>
      </c>
      <c r="C1466" t="s">
        <v>1225</v>
      </c>
      <c r="D1466" t="s">
        <v>1223</v>
      </c>
      <c r="E1466" s="94" t="s">
        <v>1224</v>
      </c>
    </row>
    <row r="1467" spans="1:5" x14ac:dyDescent="0.25">
      <c r="A1467" s="94" t="s">
        <v>493</v>
      </c>
      <c r="B1467" s="156">
        <v>328.5</v>
      </c>
      <c r="C1467" t="s">
        <v>1226</v>
      </c>
      <c r="D1467" t="s">
        <v>1227</v>
      </c>
      <c r="E1467" s="94" t="s">
        <v>23</v>
      </c>
    </row>
    <row r="1468" spans="1:5" x14ac:dyDescent="0.25">
      <c r="A1468" s="94" t="s">
        <v>493</v>
      </c>
      <c r="B1468" s="156">
        <v>504</v>
      </c>
      <c r="C1468" t="s">
        <v>1228</v>
      </c>
      <c r="D1468" t="s">
        <v>1229</v>
      </c>
      <c r="E1468" s="94" t="s">
        <v>23</v>
      </c>
    </row>
    <row r="1469" spans="1:5" x14ac:dyDescent="0.25">
      <c r="A1469" s="94" t="s">
        <v>493</v>
      </c>
      <c r="B1469" s="156">
        <v>70</v>
      </c>
      <c r="C1469" t="s">
        <v>1230</v>
      </c>
      <c r="D1469" t="s">
        <v>1231</v>
      </c>
      <c r="E1469" s="94"/>
    </row>
    <row r="1470" spans="1:5" x14ac:dyDescent="0.25">
      <c r="A1470" s="94" t="s">
        <v>493</v>
      </c>
      <c r="B1470" s="156">
        <v>80.63</v>
      </c>
      <c r="C1470" t="s">
        <v>1232</v>
      </c>
      <c r="D1470" t="s">
        <v>1233</v>
      </c>
      <c r="E1470" s="94"/>
    </row>
    <row r="1471" spans="1:5" x14ac:dyDescent="0.25">
      <c r="A1471" s="94" t="s">
        <v>493</v>
      </c>
      <c r="B1471" s="156">
        <v>307</v>
      </c>
      <c r="C1471" t="s">
        <v>1234</v>
      </c>
      <c r="D1471" t="s">
        <v>1235</v>
      </c>
      <c r="E1471" s="94" t="s">
        <v>23</v>
      </c>
    </row>
    <row r="1472" spans="1:5" x14ac:dyDescent="0.25">
      <c r="A1472" s="94" t="s">
        <v>23</v>
      </c>
      <c r="B1472" s="156" t="s">
        <v>23</v>
      </c>
      <c r="C1472" t="s">
        <v>23</v>
      </c>
      <c r="D1472" t="s">
        <v>23</v>
      </c>
      <c r="E1472" s="94"/>
    </row>
    <row r="1473" spans="1:5" x14ac:dyDescent="0.25">
      <c r="A1473" s="94" t="s">
        <v>23</v>
      </c>
      <c r="B1473" s="156" t="s">
        <v>23</v>
      </c>
      <c r="C1473" t="s">
        <v>23</v>
      </c>
      <c r="D1473" t="s">
        <v>23</v>
      </c>
      <c r="E1473" s="94"/>
    </row>
    <row r="1474" spans="1:5" x14ac:dyDescent="0.25">
      <c r="A1474" s="94"/>
      <c r="B1474" s="156">
        <v>0</v>
      </c>
      <c r="C1474" t="s">
        <v>23</v>
      </c>
      <c r="D1474" t="s">
        <v>23</v>
      </c>
      <c r="E1474" s="94"/>
    </row>
    <row r="1475" spans="1:5" x14ac:dyDescent="0.25">
      <c r="A1475" s="94"/>
      <c r="B1475" s="156">
        <v>0</v>
      </c>
      <c r="C1475" t="s">
        <v>23</v>
      </c>
      <c r="D1475" t="s">
        <v>23</v>
      </c>
      <c r="E1475" s="94" t="s">
        <v>23</v>
      </c>
    </row>
    <row r="1476" spans="1:5" x14ac:dyDescent="0.25">
      <c r="A1476" s="94"/>
      <c r="B1476" s="156">
        <v>0</v>
      </c>
      <c r="C1476" t="s">
        <v>23</v>
      </c>
      <c r="D1476" t="s">
        <v>23</v>
      </c>
      <c r="E1476" s="94"/>
    </row>
    <row r="1477" spans="1:5" x14ac:dyDescent="0.25">
      <c r="A1477" s="94"/>
      <c r="B1477" s="155">
        <v>0</v>
      </c>
      <c r="C1477" t="s">
        <v>23</v>
      </c>
      <c r="D1477" t="s">
        <v>23</v>
      </c>
      <c r="E1477" s="94"/>
    </row>
    <row r="1478" spans="1:5" x14ac:dyDescent="0.25">
      <c r="A1478" s="94"/>
      <c r="B1478" s="155">
        <v>0</v>
      </c>
      <c r="C1478" t="s">
        <v>23</v>
      </c>
      <c r="D1478" t="s">
        <v>23</v>
      </c>
      <c r="E1478" s="94" t="s">
        <v>23</v>
      </c>
    </row>
    <row r="1479" spans="1:5" x14ac:dyDescent="0.25">
      <c r="A1479" s="94"/>
      <c r="B1479" s="155"/>
      <c r="C1479" s="99"/>
      <c r="D1479" s="94" t="s">
        <v>23</v>
      </c>
      <c r="E1479" s="94"/>
    </row>
    <row r="1480" spans="1:5" x14ac:dyDescent="0.25">
      <c r="A1480" s="94"/>
      <c r="B1480" s="155"/>
      <c r="C1480" s="99"/>
      <c r="D1480" s="94"/>
      <c r="E1480" s="94"/>
    </row>
    <row r="1481" spans="1:5" x14ac:dyDescent="0.25">
      <c r="A1481" s="94"/>
      <c r="B1481" s="155"/>
      <c r="C1481" s="99"/>
      <c r="D1481" s="94"/>
      <c r="E1481" s="94"/>
    </row>
    <row r="1482" spans="1:5" x14ac:dyDescent="0.25">
      <c r="A1482" s="94"/>
      <c r="B1482" s="155"/>
      <c r="C1482" s="99"/>
      <c r="D1482" s="94"/>
      <c r="E1482" s="94"/>
    </row>
    <row r="1483" spans="1:5" x14ac:dyDescent="0.25">
      <c r="A1483" s="94"/>
      <c r="B1483" s="155"/>
      <c r="C1483" s="99"/>
      <c r="D1483" s="94"/>
      <c r="E1483" s="94"/>
    </row>
    <row r="1484" spans="1:5" x14ac:dyDescent="0.25">
      <c r="A1484" s="94"/>
      <c r="B1484" s="155"/>
      <c r="C1484" s="99"/>
      <c r="D1484" s="94"/>
      <c r="E1484" s="94"/>
    </row>
    <row r="1485" spans="1:5" x14ac:dyDescent="0.25">
      <c r="A1485" s="94"/>
      <c r="B1485" s="155"/>
      <c r="C1485" s="99"/>
      <c r="D1485" s="94"/>
      <c r="E1485" s="94"/>
    </row>
    <row r="1486" spans="1:5" x14ac:dyDescent="0.25">
      <c r="A1486" s="94"/>
      <c r="B1486" s="155"/>
      <c r="C1486" s="99"/>
      <c r="D1486" s="94"/>
      <c r="E1486" s="94"/>
    </row>
    <row r="1487" spans="1:5" x14ac:dyDescent="0.25">
      <c r="A1487" s="94"/>
      <c r="B1487" s="155"/>
      <c r="C1487" s="99"/>
      <c r="D1487" s="94"/>
      <c r="E1487" s="94"/>
    </row>
    <row r="1488" spans="1:5" x14ac:dyDescent="0.25">
      <c r="A1488" s="94"/>
      <c r="B1488" s="155"/>
      <c r="C1488" s="99"/>
      <c r="D1488" s="94"/>
      <c r="E1488" s="94"/>
    </row>
    <row r="1489" spans="1:5" x14ac:dyDescent="0.25">
      <c r="A1489" s="94"/>
      <c r="B1489" s="155"/>
      <c r="C1489" s="99"/>
      <c r="D1489" s="94"/>
      <c r="E1489" s="94"/>
    </row>
    <row r="1490" spans="1:5" x14ac:dyDescent="0.25">
      <c r="A1490" s="94"/>
      <c r="B1490" s="155"/>
      <c r="C1490" s="99"/>
      <c r="D1490" s="94"/>
      <c r="E1490" s="94"/>
    </row>
    <row r="1491" spans="1:5" x14ac:dyDescent="0.25">
      <c r="A1491" s="94"/>
      <c r="B1491" s="155"/>
      <c r="C1491" s="99"/>
      <c r="D1491" s="94"/>
      <c r="E1491" s="94"/>
    </row>
    <row r="1492" spans="1:5" x14ac:dyDescent="0.25">
      <c r="A1492" s="94"/>
      <c r="B1492" s="155"/>
      <c r="C1492" s="99"/>
      <c r="D1492" s="94"/>
      <c r="E1492" s="94"/>
    </row>
    <row r="1493" spans="1:5" x14ac:dyDescent="0.25">
      <c r="A1493" s="94"/>
      <c r="B1493" s="155"/>
      <c r="C1493" s="99"/>
      <c r="D1493" s="94"/>
      <c r="E1493" s="94"/>
    </row>
    <row r="1494" spans="1:5" x14ac:dyDescent="0.25">
      <c r="A1494" s="94"/>
      <c r="B1494" s="155"/>
      <c r="C1494" s="99"/>
      <c r="D1494" s="94"/>
      <c r="E1494" s="94"/>
    </row>
    <row r="1495" spans="1:5" x14ac:dyDescent="0.25">
      <c r="A1495" s="94"/>
      <c r="B1495" s="155"/>
      <c r="C1495" s="99"/>
      <c r="D1495" s="94"/>
      <c r="E1495" s="94"/>
    </row>
    <row r="1496" spans="1:5" x14ac:dyDescent="0.25">
      <c r="A1496" s="94"/>
      <c r="B1496" s="155"/>
      <c r="C1496" s="99"/>
      <c r="D1496" s="94"/>
      <c r="E1496" s="94"/>
    </row>
    <row r="1497" spans="1:5" x14ac:dyDescent="0.25">
      <c r="A1497" s="94"/>
      <c r="B1497" s="155"/>
      <c r="C1497" s="99"/>
      <c r="D1497" s="94"/>
      <c r="E1497" s="94"/>
    </row>
    <row r="1498" spans="1:5" x14ac:dyDescent="0.25">
      <c r="A1498" s="98" t="s">
        <v>23</v>
      </c>
      <c r="B1498" s="157" t="s">
        <v>23</v>
      </c>
      <c r="C1498" s="100"/>
      <c r="D1498" s="94"/>
      <c r="E1498" s="94"/>
    </row>
    <row r="1499" spans="1:5" x14ac:dyDescent="0.25">
      <c r="A1499" s="94"/>
      <c r="B1499" s="155"/>
      <c r="C1499" s="99"/>
      <c r="D1499" s="94"/>
      <c r="E1499" s="94"/>
    </row>
    <row r="1500" spans="1:5" x14ac:dyDescent="0.25">
      <c r="A1500" s="94"/>
      <c r="B1500" s="155"/>
      <c r="C1500" s="99"/>
      <c r="D1500" s="94"/>
      <c r="E1500" s="94"/>
    </row>
    <row r="1501" spans="1:5" x14ac:dyDescent="0.25">
      <c r="A1501" s="94"/>
      <c r="B1501" s="155"/>
      <c r="C1501" s="99"/>
      <c r="D1501" s="94"/>
      <c r="E1501" s="94"/>
    </row>
    <row r="1502" spans="1:5" x14ac:dyDescent="0.25">
      <c r="A1502" s="94"/>
      <c r="B1502" s="155"/>
      <c r="C1502" s="99"/>
      <c r="D1502" s="94"/>
      <c r="E1502" s="94"/>
    </row>
    <row r="1503" spans="1:5" x14ac:dyDescent="0.25">
      <c r="A1503" s="94"/>
      <c r="B1503" s="155"/>
      <c r="C1503" s="99"/>
      <c r="D1503" s="94"/>
      <c r="E1503" s="94"/>
    </row>
    <row r="1504" spans="1:5" x14ac:dyDescent="0.25">
      <c r="A1504" s="94"/>
      <c r="B1504" s="155"/>
      <c r="C1504" s="99"/>
      <c r="D1504" s="94"/>
      <c r="E1504" s="94"/>
    </row>
    <row r="1505" spans="1:5" x14ac:dyDescent="0.25">
      <c r="A1505" s="94"/>
      <c r="B1505" s="155"/>
      <c r="C1505" s="99"/>
      <c r="D1505" s="94"/>
      <c r="E1505" s="94"/>
    </row>
    <row r="1506" spans="1:5" x14ac:dyDescent="0.25">
      <c r="A1506" s="98" t="s">
        <v>17</v>
      </c>
      <c r="B1506" s="157">
        <f>SUM(B1458:B1505)</f>
        <v>3402.13</v>
      </c>
      <c r="C1506" s="100"/>
      <c r="D1506" s="94"/>
      <c r="E1506" s="94"/>
    </row>
    <row r="1509" spans="1:5" x14ac:dyDescent="0.25">
      <c r="A1509" s="94" t="s">
        <v>0</v>
      </c>
      <c r="B1509" s="155" t="s">
        <v>28</v>
      </c>
      <c r="C1509" s="99" t="s">
        <v>536</v>
      </c>
      <c r="D1509" s="94" t="s">
        <v>537</v>
      </c>
      <c r="E1509" s="94" t="s">
        <v>175</v>
      </c>
    </row>
    <row r="1510" spans="1:5" x14ac:dyDescent="0.25">
      <c r="A1510" s="95">
        <v>45332</v>
      </c>
      <c r="B1510" s="155"/>
      <c r="C1510" s="99"/>
      <c r="D1510" s="94"/>
      <c r="E1510" s="94"/>
    </row>
    <row r="1511" spans="1:5" x14ac:dyDescent="0.25">
      <c r="A1511" s="94" t="s">
        <v>493</v>
      </c>
      <c r="B1511" s="156">
        <v>2139.5</v>
      </c>
      <c r="C1511" t="s">
        <v>23</v>
      </c>
      <c r="D1511" t="s">
        <v>1236</v>
      </c>
      <c r="E1511" s="94" t="s">
        <v>23</v>
      </c>
    </row>
    <row r="1512" spans="1:5" x14ac:dyDescent="0.25">
      <c r="A1512" s="94" t="s">
        <v>23</v>
      </c>
      <c r="B1512" s="156">
        <v>0</v>
      </c>
      <c r="C1512" t="s">
        <v>23</v>
      </c>
      <c r="D1512" t="s">
        <v>23</v>
      </c>
      <c r="E1512" s="94" t="s">
        <v>23</v>
      </c>
    </row>
    <row r="1513" spans="1:5" x14ac:dyDescent="0.25">
      <c r="A1513" s="94" t="s">
        <v>23</v>
      </c>
      <c r="B1513" s="156">
        <v>0</v>
      </c>
      <c r="C1513" t="s">
        <v>23</v>
      </c>
      <c r="D1513" t="s">
        <v>23</v>
      </c>
      <c r="E1513" s="94"/>
    </row>
    <row r="1514" spans="1:5" x14ac:dyDescent="0.25">
      <c r="A1514" s="94" t="s">
        <v>23</v>
      </c>
      <c r="B1514" s="156">
        <v>0</v>
      </c>
      <c r="C1514" t="s">
        <v>23</v>
      </c>
      <c r="D1514" t="s">
        <v>23</v>
      </c>
      <c r="E1514" s="94"/>
    </row>
    <row r="1515" spans="1:5" x14ac:dyDescent="0.25">
      <c r="A1515" s="94" t="s">
        <v>23</v>
      </c>
      <c r="B1515" s="156">
        <v>0</v>
      </c>
      <c r="C1515" t="s">
        <v>23</v>
      </c>
      <c r="D1515" t="s">
        <v>23</v>
      </c>
      <c r="E1515" s="94" t="s">
        <v>23</v>
      </c>
    </row>
    <row r="1516" spans="1:5" x14ac:dyDescent="0.25">
      <c r="A1516" s="94" t="s">
        <v>23</v>
      </c>
      <c r="B1516" s="156">
        <v>0</v>
      </c>
      <c r="C1516" t="s">
        <v>23</v>
      </c>
      <c r="D1516" t="s">
        <v>23</v>
      </c>
      <c r="E1516" s="94"/>
    </row>
    <row r="1517" spans="1:5" x14ac:dyDescent="0.25">
      <c r="A1517" s="94" t="s">
        <v>23</v>
      </c>
      <c r="B1517" s="156">
        <v>0</v>
      </c>
      <c r="C1517" t="s">
        <v>23</v>
      </c>
      <c r="D1517" t="s">
        <v>23</v>
      </c>
      <c r="E1517" s="94"/>
    </row>
    <row r="1518" spans="1:5" x14ac:dyDescent="0.25">
      <c r="A1518" s="94" t="s">
        <v>23</v>
      </c>
      <c r="B1518" s="156">
        <v>0</v>
      </c>
      <c r="C1518" t="s">
        <v>23</v>
      </c>
      <c r="D1518" t="s">
        <v>23</v>
      </c>
      <c r="E1518" s="94" t="s">
        <v>23</v>
      </c>
    </row>
    <row r="1519" spans="1:5" x14ac:dyDescent="0.25">
      <c r="A1519" s="94" t="s">
        <v>23</v>
      </c>
      <c r="B1519" s="156">
        <v>0</v>
      </c>
      <c r="C1519" t="s">
        <v>23</v>
      </c>
      <c r="D1519" t="s">
        <v>23</v>
      </c>
      <c r="E1519" s="94" t="s">
        <v>23</v>
      </c>
    </row>
    <row r="1520" spans="1:5" x14ac:dyDescent="0.25">
      <c r="A1520" s="94" t="s">
        <v>23</v>
      </c>
      <c r="B1520" s="156">
        <v>0</v>
      </c>
      <c r="C1520" t="s">
        <v>23</v>
      </c>
      <c r="D1520" t="s">
        <v>23</v>
      </c>
      <c r="E1520" s="94" t="s">
        <v>23</v>
      </c>
    </row>
    <row r="1521" spans="1:5" x14ac:dyDescent="0.25">
      <c r="A1521" s="94" t="s">
        <v>23</v>
      </c>
      <c r="B1521" s="156">
        <v>0</v>
      </c>
      <c r="C1521" t="s">
        <v>23</v>
      </c>
      <c r="D1521" t="s">
        <v>23</v>
      </c>
      <c r="E1521" s="94"/>
    </row>
    <row r="1522" spans="1:5" x14ac:dyDescent="0.25">
      <c r="A1522" s="94" t="s">
        <v>23</v>
      </c>
      <c r="B1522" s="156">
        <v>0</v>
      </c>
      <c r="C1522" t="s">
        <v>23</v>
      </c>
      <c r="D1522" t="s">
        <v>23</v>
      </c>
      <c r="E1522" s="94"/>
    </row>
    <row r="1523" spans="1:5" x14ac:dyDescent="0.25">
      <c r="A1523" s="94" t="s">
        <v>23</v>
      </c>
      <c r="B1523" s="156">
        <v>0</v>
      </c>
      <c r="C1523" t="s">
        <v>23</v>
      </c>
      <c r="D1523" t="s">
        <v>23</v>
      </c>
      <c r="E1523" s="94" t="s">
        <v>23</v>
      </c>
    </row>
    <row r="1524" spans="1:5" x14ac:dyDescent="0.25">
      <c r="A1524" s="94" t="s">
        <v>23</v>
      </c>
      <c r="B1524" s="156">
        <v>0</v>
      </c>
      <c r="C1524" t="s">
        <v>23</v>
      </c>
      <c r="D1524" t="s">
        <v>23</v>
      </c>
      <c r="E1524" s="94"/>
    </row>
    <row r="1525" spans="1:5" x14ac:dyDescent="0.25">
      <c r="A1525" s="94" t="s">
        <v>23</v>
      </c>
      <c r="B1525" s="156">
        <v>0</v>
      </c>
      <c r="C1525" t="s">
        <v>23</v>
      </c>
      <c r="D1525" t="s">
        <v>23</v>
      </c>
      <c r="E1525" s="94"/>
    </row>
    <row r="1526" spans="1:5" x14ac:dyDescent="0.25">
      <c r="A1526" s="94"/>
      <c r="B1526" s="156">
        <v>0</v>
      </c>
      <c r="C1526" t="s">
        <v>23</v>
      </c>
      <c r="D1526" t="s">
        <v>23</v>
      </c>
      <c r="E1526" s="94"/>
    </row>
    <row r="1527" spans="1:5" x14ac:dyDescent="0.25">
      <c r="A1527" s="94"/>
      <c r="B1527" s="156">
        <v>0</v>
      </c>
      <c r="C1527" t="s">
        <v>23</v>
      </c>
      <c r="D1527" t="s">
        <v>23</v>
      </c>
      <c r="E1527" s="94" t="s">
        <v>23</v>
      </c>
    </row>
    <row r="1528" spans="1:5" x14ac:dyDescent="0.25">
      <c r="A1528" s="94"/>
      <c r="B1528" s="156">
        <v>0</v>
      </c>
      <c r="C1528" t="s">
        <v>23</v>
      </c>
      <c r="D1528" t="s">
        <v>23</v>
      </c>
      <c r="E1528" s="94"/>
    </row>
    <row r="1529" spans="1:5" x14ac:dyDescent="0.25">
      <c r="A1529" s="94"/>
      <c r="B1529" s="155">
        <v>0</v>
      </c>
      <c r="C1529" t="s">
        <v>23</v>
      </c>
      <c r="D1529" t="s">
        <v>23</v>
      </c>
      <c r="E1529" s="94"/>
    </row>
    <row r="1530" spans="1:5" x14ac:dyDescent="0.25">
      <c r="A1530" s="94"/>
      <c r="B1530" s="155">
        <v>0</v>
      </c>
      <c r="C1530" t="s">
        <v>23</v>
      </c>
      <c r="D1530" t="s">
        <v>23</v>
      </c>
      <c r="E1530" s="94" t="s">
        <v>23</v>
      </c>
    </row>
    <row r="1531" spans="1:5" x14ac:dyDescent="0.25">
      <c r="A1531" s="94"/>
      <c r="B1531" s="155"/>
      <c r="C1531" s="99"/>
      <c r="D1531" s="94" t="s">
        <v>23</v>
      </c>
      <c r="E1531" s="94"/>
    </row>
    <row r="1532" spans="1:5" x14ac:dyDescent="0.25">
      <c r="A1532" s="94"/>
      <c r="B1532" s="155"/>
      <c r="C1532" s="99"/>
      <c r="D1532" s="94"/>
      <c r="E1532" s="94"/>
    </row>
    <row r="1533" spans="1:5" x14ac:dyDescent="0.25">
      <c r="A1533" s="94"/>
      <c r="B1533" s="155"/>
      <c r="C1533" s="99"/>
      <c r="D1533" s="94"/>
      <c r="E1533" s="94"/>
    </row>
    <row r="1534" spans="1:5" x14ac:dyDescent="0.25">
      <c r="A1534" s="94"/>
      <c r="B1534" s="155"/>
      <c r="C1534" s="99"/>
      <c r="D1534" s="94"/>
      <c r="E1534" s="94"/>
    </row>
    <row r="1535" spans="1:5" x14ac:dyDescent="0.25">
      <c r="A1535" s="94"/>
      <c r="B1535" s="155"/>
      <c r="C1535" s="99"/>
      <c r="D1535" s="94"/>
      <c r="E1535" s="94"/>
    </row>
    <row r="1536" spans="1:5" x14ac:dyDescent="0.25">
      <c r="A1536" s="94"/>
      <c r="B1536" s="155"/>
      <c r="C1536" s="99"/>
      <c r="D1536" s="94"/>
      <c r="E1536" s="94"/>
    </row>
    <row r="1537" spans="1:5" x14ac:dyDescent="0.25">
      <c r="A1537" s="94"/>
      <c r="B1537" s="155"/>
      <c r="C1537" s="99"/>
      <c r="D1537" s="94"/>
      <c r="E1537" s="94"/>
    </row>
    <row r="1538" spans="1:5" x14ac:dyDescent="0.25">
      <c r="A1538" s="94"/>
      <c r="B1538" s="155"/>
      <c r="C1538" s="99"/>
      <c r="D1538" s="94"/>
      <c r="E1538" s="94"/>
    </row>
    <row r="1539" spans="1:5" x14ac:dyDescent="0.25">
      <c r="A1539" s="94"/>
      <c r="B1539" s="155"/>
      <c r="C1539" s="99"/>
      <c r="D1539" s="94"/>
      <c r="E1539" s="94"/>
    </row>
    <row r="1540" spans="1:5" x14ac:dyDescent="0.25">
      <c r="A1540" s="94"/>
      <c r="B1540" s="155"/>
      <c r="C1540" s="99"/>
      <c r="D1540" s="94"/>
      <c r="E1540" s="94"/>
    </row>
    <row r="1541" spans="1:5" x14ac:dyDescent="0.25">
      <c r="A1541" s="94"/>
      <c r="B1541" s="155"/>
      <c r="C1541" s="99"/>
      <c r="D1541" s="94"/>
      <c r="E1541" s="94"/>
    </row>
    <row r="1542" spans="1:5" x14ac:dyDescent="0.25">
      <c r="A1542" s="94"/>
      <c r="B1542" s="155"/>
      <c r="C1542" s="99"/>
      <c r="D1542" s="94"/>
      <c r="E1542" s="94"/>
    </row>
    <row r="1543" spans="1:5" x14ac:dyDescent="0.25">
      <c r="A1543" s="94"/>
      <c r="B1543" s="155"/>
      <c r="C1543" s="99"/>
      <c r="D1543" s="94"/>
      <c r="E1543" s="94"/>
    </row>
    <row r="1544" spans="1:5" x14ac:dyDescent="0.25">
      <c r="A1544" s="94"/>
      <c r="B1544" s="155"/>
      <c r="C1544" s="99"/>
      <c r="D1544" s="94"/>
      <c r="E1544" s="94"/>
    </row>
    <row r="1545" spans="1:5" x14ac:dyDescent="0.25">
      <c r="A1545" s="94"/>
      <c r="B1545" s="155"/>
      <c r="C1545" s="99"/>
      <c r="D1545" s="94"/>
      <c r="E1545" s="94"/>
    </row>
    <row r="1546" spans="1:5" x14ac:dyDescent="0.25">
      <c r="A1546" s="94"/>
      <c r="B1546" s="155"/>
      <c r="C1546" s="99"/>
      <c r="D1546" s="94"/>
      <c r="E1546" s="94"/>
    </row>
    <row r="1547" spans="1:5" x14ac:dyDescent="0.25">
      <c r="A1547" s="94"/>
      <c r="B1547" s="155"/>
      <c r="C1547" s="99"/>
      <c r="D1547" s="94"/>
      <c r="E1547" s="94"/>
    </row>
    <row r="1548" spans="1:5" x14ac:dyDescent="0.25">
      <c r="A1548" s="94"/>
      <c r="B1548" s="155"/>
      <c r="C1548" s="99"/>
      <c r="D1548" s="94"/>
      <c r="E1548" s="94"/>
    </row>
    <row r="1549" spans="1:5" x14ac:dyDescent="0.25">
      <c r="A1549" s="94"/>
      <c r="B1549" s="155"/>
      <c r="C1549" s="99"/>
      <c r="D1549" s="94"/>
      <c r="E1549" s="94"/>
    </row>
    <row r="1550" spans="1:5" x14ac:dyDescent="0.25">
      <c r="A1550" s="98" t="s">
        <v>23</v>
      </c>
      <c r="B1550" s="157" t="s">
        <v>23</v>
      </c>
      <c r="C1550" s="100"/>
      <c r="D1550" s="94"/>
      <c r="E1550" s="94"/>
    </row>
    <row r="1551" spans="1:5" x14ac:dyDescent="0.25">
      <c r="A1551" s="94"/>
      <c r="B1551" s="155"/>
      <c r="C1551" s="99"/>
      <c r="D1551" s="94"/>
      <c r="E1551" s="94"/>
    </row>
    <row r="1552" spans="1:5" x14ac:dyDescent="0.25">
      <c r="A1552" s="94"/>
      <c r="B1552" s="155"/>
      <c r="C1552" s="99"/>
      <c r="D1552" s="94"/>
      <c r="E1552" s="94"/>
    </row>
    <row r="1553" spans="1:5" x14ac:dyDescent="0.25">
      <c r="A1553" s="94"/>
      <c r="B1553" s="155"/>
      <c r="C1553" s="99"/>
      <c r="D1553" s="94"/>
      <c r="E1553" s="94"/>
    </row>
    <row r="1554" spans="1:5" x14ac:dyDescent="0.25">
      <c r="A1554" s="94"/>
      <c r="B1554" s="155"/>
      <c r="C1554" s="99"/>
      <c r="D1554" s="94"/>
      <c r="E1554" s="94"/>
    </row>
    <row r="1555" spans="1:5" x14ac:dyDescent="0.25">
      <c r="A1555" s="94"/>
      <c r="B1555" s="155"/>
      <c r="C1555" s="99"/>
      <c r="D1555" s="94"/>
      <c r="E1555" s="94"/>
    </row>
    <row r="1556" spans="1:5" x14ac:dyDescent="0.25">
      <c r="A1556" s="94"/>
      <c r="B1556" s="155"/>
      <c r="C1556" s="99"/>
      <c r="D1556" s="94"/>
      <c r="E1556" s="94"/>
    </row>
    <row r="1557" spans="1:5" x14ac:dyDescent="0.25">
      <c r="A1557" s="94"/>
      <c r="B1557" s="155"/>
      <c r="C1557" s="99"/>
      <c r="D1557" s="94"/>
      <c r="E1557" s="94"/>
    </row>
    <row r="1558" spans="1:5" x14ac:dyDescent="0.25">
      <c r="A1558" s="98" t="s">
        <v>17</v>
      </c>
      <c r="B1558" s="157">
        <f>SUM(B1510:B1557)</f>
        <v>2139.5</v>
      </c>
      <c r="C1558" s="100"/>
      <c r="D1558" s="94"/>
      <c r="E1558" s="94"/>
    </row>
    <row r="1561" spans="1:5" x14ac:dyDescent="0.25">
      <c r="A1561" s="94" t="s">
        <v>0</v>
      </c>
      <c r="B1561" s="155" t="s">
        <v>28</v>
      </c>
      <c r="C1561" s="99" t="s">
        <v>536</v>
      </c>
      <c r="D1561" s="94" t="s">
        <v>537</v>
      </c>
      <c r="E1561" s="94" t="s">
        <v>175</v>
      </c>
    </row>
    <row r="1562" spans="1:5" x14ac:dyDescent="0.25">
      <c r="A1562" s="95">
        <v>45334</v>
      </c>
      <c r="B1562" s="155"/>
      <c r="C1562" s="99"/>
      <c r="D1562" s="94"/>
      <c r="E1562" s="94"/>
    </row>
    <row r="1563" spans="1:5" x14ac:dyDescent="0.25">
      <c r="A1563" s="94" t="s">
        <v>493</v>
      </c>
      <c r="B1563" s="156">
        <v>877.5</v>
      </c>
      <c r="C1563" t="s">
        <v>1237</v>
      </c>
      <c r="D1563" t="s">
        <v>1238</v>
      </c>
      <c r="E1563" s="94" t="s">
        <v>23</v>
      </c>
    </row>
    <row r="1564" spans="1:5" x14ac:dyDescent="0.25">
      <c r="A1564" s="94" t="s">
        <v>493</v>
      </c>
      <c r="B1564" s="156">
        <v>599.99</v>
      </c>
      <c r="C1564" t="s">
        <v>1239</v>
      </c>
      <c r="D1564" t="s">
        <v>1240</v>
      </c>
      <c r="E1564" s="94" t="s">
        <v>23</v>
      </c>
    </row>
    <row r="1565" spans="1:5" x14ac:dyDescent="0.25">
      <c r="A1565" s="94" t="s">
        <v>493</v>
      </c>
      <c r="B1565" s="156">
        <v>100</v>
      </c>
      <c r="C1565" t="s">
        <v>1241</v>
      </c>
      <c r="D1565" t="s">
        <v>1242</v>
      </c>
      <c r="E1565" s="94" t="s">
        <v>1243</v>
      </c>
    </row>
    <row r="1566" spans="1:5" x14ac:dyDescent="0.25">
      <c r="A1566" s="94" t="s">
        <v>493</v>
      </c>
      <c r="B1566" s="156">
        <v>427</v>
      </c>
      <c r="C1566" t="s">
        <v>1244</v>
      </c>
      <c r="D1566" t="s">
        <v>1242</v>
      </c>
      <c r="E1566" s="94" t="s">
        <v>1243</v>
      </c>
    </row>
    <row r="1567" spans="1:5" x14ac:dyDescent="0.25">
      <c r="A1567" s="94" t="s">
        <v>493</v>
      </c>
      <c r="B1567" s="156">
        <v>157.63999999999999</v>
      </c>
      <c r="C1567" t="s">
        <v>1245</v>
      </c>
      <c r="D1567" t="s">
        <v>1246</v>
      </c>
      <c r="E1567" s="94" t="s">
        <v>23</v>
      </c>
    </row>
    <row r="1568" spans="1:5" x14ac:dyDescent="0.25">
      <c r="A1568" s="94" t="s">
        <v>493</v>
      </c>
      <c r="B1568" s="156">
        <v>425</v>
      </c>
      <c r="C1568" t="s">
        <v>1247</v>
      </c>
      <c r="D1568" t="s">
        <v>1248</v>
      </c>
      <c r="E1568" s="94"/>
    </row>
    <row r="1569" spans="1:5" x14ac:dyDescent="0.25">
      <c r="A1569" s="94" t="s">
        <v>493</v>
      </c>
      <c r="B1569" s="156">
        <v>351</v>
      </c>
      <c r="C1569" t="s">
        <v>1249</v>
      </c>
      <c r="D1569" t="s">
        <v>1078</v>
      </c>
      <c r="E1569" s="94"/>
    </row>
    <row r="1570" spans="1:5" x14ac:dyDescent="0.25">
      <c r="A1570" s="94" t="s">
        <v>493</v>
      </c>
      <c r="B1570" s="156">
        <v>40000</v>
      </c>
      <c r="C1570" t="s">
        <v>1250</v>
      </c>
      <c r="D1570" t="s">
        <v>1251</v>
      </c>
      <c r="E1570" s="94" t="s">
        <v>23</v>
      </c>
    </row>
    <row r="1571" spans="1:5" x14ac:dyDescent="0.25">
      <c r="A1571" s="94" t="s">
        <v>493</v>
      </c>
      <c r="B1571" s="156">
        <v>645</v>
      </c>
      <c r="C1571" t="s">
        <v>1252</v>
      </c>
      <c r="D1571" t="s">
        <v>1253</v>
      </c>
      <c r="E1571" s="94" t="s">
        <v>1254</v>
      </c>
    </row>
    <row r="1572" spans="1:5" x14ac:dyDescent="0.25">
      <c r="A1572" s="94" t="s">
        <v>493</v>
      </c>
      <c r="B1572" s="156">
        <v>110</v>
      </c>
      <c r="C1572" t="s">
        <v>1255</v>
      </c>
      <c r="D1572" t="s">
        <v>1253</v>
      </c>
      <c r="E1572" s="94" t="s">
        <v>1254</v>
      </c>
    </row>
    <row r="1573" spans="1:5" x14ac:dyDescent="0.25">
      <c r="A1573" s="94" t="s">
        <v>493</v>
      </c>
      <c r="B1573" s="156">
        <v>150</v>
      </c>
      <c r="C1573" t="s">
        <v>1256</v>
      </c>
      <c r="D1573" t="s">
        <v>1257</v>
      </c>
      <c r="E1573" s="94"/>
    </row>
    <row r="1574" spans="1:5" x14ac:dyDescent="0.25">
      <c r="A1574" s="94" t="s">
        <v>493</v>
      </c>
      <c r="B1574" s="156">
        <v>575.98</v>
      </c>
      <c r="C1574" t="s">
        <v>1258</v>
      </c>
      <c r="D1574" t="s">
        <v>1259</v>
      </c>
      <c r="E1574" s="94"/>
    </row>
    <row r="1575" spans="1:5" x14ac:dyDescent="0.25">
      <c r="A1575" s="94" t="s">
        <v>493</v>
      </c>
      <c r="B1575" s="156">
        <v>240</v>
      </c>
      <c r="C1575" t="s">
        <v>1260</v>
      </c>
      <c r="D1575" t="s">
        <v>1261</v>
      </c>
      <c r="E1575" s="94" t="s">
        <v>23</v>
      </c>
    </row>
    <row r="1576" spans="1:5" x14ac:dyDescent="0.25">
      <c r="A1576" s="94" t="s">
        <v>493</v>
      </c>
      <c r="B1576" s="156">
        <v>174.5</v>
      </c>
      <c r="C1576" t="s">
        <v>1262</v>
      </c>
      <c r="D1576" t="s">
        <v>1263</v>
      </c>
      <c r="E1576" s="94"/>
    </row>
    <row r="1577" spans="1:5" x14ac:dyDescent="0.25">
      <c r="A1577" s="94" t="s">
        <v>23</v>
      </c>
      <c r="B1577" s="156">
        <v>0</v>
      </c>
      <c r="C1577" t="s">
        <v>23</v>
      </c>
      <c r="D1577" t="s">
        <v>23</v>
      </c>
      <c r="E1577" s="94"/>
    </row>
    <row r="1578" spans="1:5" x14ac:dyDescent="0.25">
      <c r="A1578" s="94"/>
      <c r="B1578" s="156">
        <v>0</v>
      </c>
      <c r="C1578" t="s">
        <v>23</v>
      </c>
      <c r="D1578" t="s">
        <v>23</v>
      </c>
      <c r="E1578" s="94"/>
    </row>
    <row r="1579" spans="1:5" x14ac:dyDescent="0.25">
      <c r="A1579" s="94"/>
      <c r="B1579" s="156">
        <v>0</v>
      </c>
      <c r="C1579" t="s">
        <v>23</v>
      </c>
      <c r="D1579" t="s">
        <v>23</v>
      </c>
      <c r="E1579" s="94" t="s">
        <v>23</v>
      </c>
    </row>
    <row r="1580" spans="1:5" x14ac:dyDescent="0.25">
      <c r="A1580" s="94"/>
      <c r="B1580" s="156">
        <v>0</v>
      </c>
      <c r="C1580" t="s">
        <v>23</v>
      </c>
      <c r="D1580" t="s">
        <v>23</v>
      </c>
      <c r="E1580" s="94"/>
    </row>
    <row r="1581" spans="1:5" x14ac:dyDescent="0.25">
      <c r="A1581" s="94"/>
      <c r="B1581" s="155">
        <v>0</v>
      </c>
      <c r="C1581" t="s">
        <v>23</v>
      </c>
      <c r="D1581" t="s">
        <v>23</v>
      </c>
      <c r="E1581" s="94"/>
    </row>
    <row r="1582" spans="1:5" x14ac:dyDescent="0.25">
      <c r="A1582" s="94"/>
      <c r="B1582" s="155">
        <v>0</v>
      </c>
      <c r="C1582" t="s">
        <v>23</v>
      </c>
      <c r="D1582" t="s">
        <v>23</v>
      </c>
      <c r="E1582" s="94" t="s">
        <v>23</v>
      </c>
    </row>
    <row r="1583" spans="1:5" x14ac:dyDescent="0.25">
      <c r="A1583" s="94"/>
      <c r="B1583" s="155"/>
      <c r="C1583" s="99"/>
      <c r="D1583" s="94" t="s">
        <v>23</v>
      </c>
      <c r="E1583" s="94"/>
    </row>
    <row r="1584" spans="1:5" x14ac:dyDescent="0.25">
      <c r="A1584" s="94"/>
      <c r="B1584" s="155"/>
      <c r="C1584" s="99"/>
      <c r="D1584" s="94"/>
      <c r="E1584" s="94"/>
    </row>
    <row r="1585" spans="1:5" x14ac:dyDescent="0.25">
      <c r="A1585" s="94"/>
      <c r="B1585" s="155"/>
      <c r="C1585" s="99"/>
      <c r="D1585" s="94"/>
      <c r="E1585" s="94"/>
    </row>
    <row r="1586" spans="1:5" x14ac:dyDescent="0.25">
      <c r="A1586" s="94"/>
      <c r="B1586" s="155"/>
      <c r="C1586" s="99"/>
      <c r="D1586" s="94"/>
      <c r="E1586" s="94"/>
    </row>
    <row r="1587" spans="1:5" x14ac:dyDescent="0.25">
      <c r="A1587" s="94"/>
      <c r="B1587" s="155"/>
      <c r="C1587" s="99"/>
      <c r="D1587" s="94"/>
      <c r="E1587" s="94"/>
    </row>
    <row r="1588" spans="1:5" x14ac:dyDescent="0.25">
      <c r="A1588" s="94"/>
      <c r="B1588" s="155"/>
      <c r="C1588" s="99"/>
      <c r="D1588" s="94"/>
      <c r="E1588" s="94"/>
    </row>
    <row r="1589" spans="1:5" x14ac:dyDescent="0.25">
      <c r="A1589" s="94"/>
      <c r="B1589" s="155"/>
      <c r="C1589" s="99"/>
      <c r="D1589" s="94"/>
      <c r="E1589" s="94"/>
    </row>
    <row r="1590" spans="1:5" x14ac:dyDescent="0.25">
      <c r="A1590" s="94"/>
      <c r="B1590" s="155"/>
      <c r="C1590" s="99"/>
      <c r="D1590" s="94"/>
      <c r="E1590" s="94"/>
    </row>
    <row r="1591" spans="1:5" x14ac:dyDescent="0.25">
      <c r="A1591" s="94"/>
      <c r="B1591" s="155"/>
      <c r="C1591" s="99"/>
      <c r="D1591" s="94"/>
      <c r="E1591" s="94"/>
    </row>
    <row r="1592" spans="1:5" x14ac:dyDescent="0.25">
      <c r="A1592" s="94"/>
      <c r="B1592" s="155"/>
      <c r="C1592" s="99"/>
      <c r="D1592" s="94"/>
      <c r="E1592" s="94"/>
    </row>
    <row r="1593" spans="1:5" x14ac:dyDescent="0.25">
      <c r="A1593" s="94"/>
      <c r="B1593" s="155"/>
      <c r="C1593" s="99"/>
      <c r="D1593" s="94"/>
      <c r="E1593" s="94"/>
    </row>
    <row r="1594" spans="1:5" x14ac:dyDescent="0.25">
      <c r="A1594" s="94"/>
      <c r="B1594" s="155"/>
      <c r="C1594" s="99"/>
      <c r="D1594" s="94"/>
      <c r="E1594" s="94"/>
    </row>
    <row r="1595" spans="1:5" x14ac:dyDescent="0.25">
      <c r="A1595" s="94"/>
      <c r="B1595" s="155"/>
      <c r="C1595" s="99"/>
      <c r="D1595" s="94"/>
      <c r="E1595" s="94"/>
    </row>
    <row r="1596" spans="1:5" x14ac:dyDescent="0.25">
      <c r="A1596" s="94"/>
      <c r="B1596" s="155"/>
      <c r="C1596" s="99"/>
      <c r="D1596" s="94"/>
      <c r="E1596" s="94"/>
    </row>
    <row r="1597" spans="1:5" x14ac:dyDescent="0.25">
      <c r="A1597" s="94"/>
      <c r="B1597" s="155"/>
      <c r="C1597" s="99"/>
      <c r="D1597" s="94"/>
      <c r="E1597" s="94"/>
    </row>
    <row r="1598" spans="1:5" x14ac:dyDescent="0.25">
      <c r="A1598" s="94"/>
      <c r="B1598" s="155"/>
      <c r="C1598" s="99"/>
      <c r="D1598" s="94"/>
      <c r="E1598" s="94"/>
    </row>
    <row r="1599" spans="1:5" x14ac:dyDescent="0.25">
      <c r="A1599" s="94"/>
      <c r="B1599" s="155"/>
      <c r="C1599" s="99"/>
      <c r="D1599" s="94"/>
      <c r="E1599" s="94"/>
    </row>
    <row r="1600" spans="1:5" x14ac:dyDescent="0.25">
      <c r="A1600" s="94"/>
      <c r="B1600" s="155"/>
      <c r="C1600" s="99"/>
      <c r="D1600" s="94"/>
      <c r="E1600" s="94"/>
    </row>
    <row r="1601" spans="1:5" x14ac:dyDescent="0.25">
      <c r="A1601" s="94"/>
      <c r="B1601" s="155"/>
      <c r="C1601" s="99"/>
      <c r="D1601" s="94"/>
      <c r="E1601" s="94"/>
    </row>
    <row r="1602" spans="1:5" x14ac:dyDescent="0.25">
      <c r="A1602" s="98" t="s">
        <v>23</v>
      </c>
      <c r="B1602" s="157" t="s">
        <v>23</v>
      </c>
      <c r="C1602" s="100"/>
      <c r="D1602" s="94"/>
      <c r="E1602" s="94"/>
    </row>
    <row r="1603" spans="1:5" x14ac:dyDescent="0.25">
      <c r="A1603" s="94"/>
      <c r="B1603" s="155"/>
      <c r="C1603" s="99"/>
      <c r="D1603" s="94"/>
      <c r="E1603" s="94"/>
    </row>
    <row r="1604" spans="1:5" x14ac:dyDescent="0.25">
      <c r="A1604" s="94"/>
      <c r="B1604" s="155"/>
      <c r="C1604" s="99"/>
      <c r="D1604" s="94"/>
      <c r="E1604" s="94"/>
    </row>
    <row r="1605" spans="1:5" x14ac:dyDescent="0.25">
      <c r="A1605" s="94"/>
      <c r="B1605" s="155"/>
      <c r="C1605" s="99"/>
      <c r="D1605" s="94"/>
      <c r="E1605" s="94"/>
    </row>
    <row r="1606" spans="1:5" x14ac:dyDescent="0.25">
      <c r="A1606" s="94"/>
      <c r="B1606" s="155"/>
      <c r="C1606" s="99"/>
      <c r="D1606" s="94"/>
      <c r="E1606" s="94"/>
    </row>
    <row r="1607" spans="1:5" x14ac:dyDescent="0.25">
      <c r="A1607" s="94"/>
      <c r="B1607" s="155"/>
      <c r="C1607" s="99"/>
      <c r="D1607" s="94"/>
      <c r="E1607" s="94"/>
    </row>
    <row r="1608" spans="1:5" x14ac:dyDescent="0.25">
      <c r="A1608" s="94"/>
      <c r="B1608" s="155"/>
      <c r="C1608" s="99"/>
      <c r="D1608" s="94"/>
      <c r="E1608" s="94"/>
    </row>
    <row r="1609" spans="1:5" x14ac:dyDescent="0.25">
      <c r="A1609" s="94"/>
      <c r="B1609" s="155"/>
      <c r="C1609" s="99"/>
      <c r="D1609" s="94"/>
      <c r="E1609" s="94"/>
    </row>
    <row r="1610" spans="1:5" x14ac:dyDescent="0.25">
      <c r="A1610" s="98" t="s">
        <v>17</v>
      </c>
      <c r="B1610" s="157">
        <f>SUM(B1562:B1609)</f>
        <v>44833.61</v>
      </c>
      <c r="C1610" s="100"/>
      <c r="D1610" s="94"/>
      <c r="E1610" s="94"/>
    </row>
    <row r="1613" spans="1:5" x14ac:dyDescent="0.25">
      <c r="A1613" s="94" t="s">
        <v>0</v>
      </c>
      <c r="B1613" s="155" t="s">
        <v>28</v>
      </c>
      <c r="C1613" s="99" t="s">
        <v>536</v>
      </c>
      <c r="D1613" s="94" t="s">
        <v>537</v>
      </c>
      <c r="E1613" s="94" t="s">
        <v>175</v>
      </c>
    </row>
    <row r="1614" spans="1:5" x14ac:dyDescent="0.25">
      <c r="A1614" s="95">
        <v>45335</v>
      </c>
      <c r="B1614" s="155"/>
      <c r="C1614" s="99"/>
      <c r="D1614" s="94"/>
      <c r="E1614" s="94"/>
    </row>
    <row r="1615" spans="1:5" x14ac:dyDescent="0.25">
      <c r="A1615" s="94" t="s">
        <v>23</v>
      </c>
      <c r="B1615" s="156">
        <v>302</v>
      </c>
      <c r="C1615" t="s">
        <v>1264</v>
      </c>
      <c r="D1615" t="s">
        <v>1265</v>
      </c>
      <c r="E1615" s="94"/>
    </row>
    <row r="1616" spans="1:5" x14ac:dyDescent="0.25">
      <c r="A1616" s="94" t="s">
        <v>23</v>
      </c>
      <c r="B1616" s="156">
        <v>503</v>
      </c>
      <c r="C1616" t="s">
        <v>1266</v>
      </c>
      <c r="D1616" t="s">
        <v>1267</v>
      </c>
      <c r="E1616" s="94"/>
    </row>
    <row r="1617" spans="1:5" x14ac:dyDescent="0.25">
      <c r="A1617" s="94" t="s">
        <v>23</v>
      </c>
      <c r="B1617" s="156">
        <v>1205</v>
      </c>
      <c r="C1617" t="s">
        <v>1268</v>
      </c>
      <c r="D1617" t="s">
        <v>1269</v>
      </c>
      <c r="E1617" s="94"/>
    </row>
    <row r="1618" spans="1:5" x14ac:dyDescent="0.25">
      <c r="A1618" s="94" t="s">
        <v>23</v>
      </c>
      <c r="B1618" s="156">
        <v>470.5</v>
      </c>
      <c r="C1618" t="s">
        <v>1270</v>
      </c>
      <c r="D1618" t="s">
        <v>1271</v>
      </c>
      <c r="E1618" s="94"/>
    </row>
    <row r="1619" spans="1:5" x14ac:dyDescent="0.25">
      <c r="A1619" s="94" t="s">
        <v>23</v>
      </c>
      <c r="B1619" s="156">
        <v>356</v>
      </c>
      <c r="C1619" t="s">
        <v>1272</v>
      </c>
      <c r="D1619" t="s">
        <v>1271</v>
      </c>
      <c r="E1619" s="94"/>
    </row>
    <row r="1620" spans="1:5" x14ac:dyDescent="0.25">
      <c r="A1620" s="94" t="s">
        <v>23</v>
      </c>
      <c r="B1620" s="156">
        <v>390</v>
      </c>
      <c r="C1620" t="s">
        <v>1273</v>
      </c>
      <c r="D1620" t="s">
        <v>1274</v>
      </c>
      <c r="E1620" s="94"/>
    </row>
    <row r="1621" spans="1:5" x14ac:dyDescent="0.25">
      <c r="A1621" s="94" t="s">
        <v>23</v>
      </c>
      <c r="B1621" s="156">
        <v>210</v>
      </c>
      <c r="C1621" t="s">
        <v>1275</v>
      </c>
      <c r="D1621" t="s">
        <v>1276</v>
      </c>
      <c r="E1621" s="94"/>
    </row>
    <row r="1622" spans="1:5" x14ac:dyDescent="0.25">
      <c r="A1622" s="94" t="s">
        <v>23</v>
      </c>
      <c r="B1622" s="156">
        <v>721</v>
      </c>
      <c r="C1622" t="s">
        <v>1277</v>
      </c>
      <c r="D1622" t="s">
        <v>1278</v>
      </c>
      <c r="E1622" s="94"/>
    </row>
    <row r="1623" spans="1:5" x14ac:dyDescent="0.25">
      <c r="A1623" s="94" t="s">
        <v>23</v>
      </c>
      <c r="B1623" s="156">
        <v>299.51</v>
      </c>
      <c r="C1623" t="s">
        <v>1279</v>
      </c>
      <c r="D1623" t="s">
        <v>1280</v>
      </c>
      <c r="E1623" s="94"/>
    </row>
    <row r="1624" spans="1:5" x14ac:dyDescent="0.25">
      <c r="A1624" s="94" t="s">
        <v>23</v>
      </c>
      <c r="B1624" s="156">
        <v>99.99</v>
      </c>
      <c r="C1624" t="s">
        <v>1281</v>
      </c>
      <c r="D1624" t="s">
        <v>1280</v>
      </c>
      <c r="E1624" s="94"/>
    </row>
    <row r="1625" spans="1:5" x14ac:dyDescent="0.25">
      <c r="A1625" s="94" t="s">
        <v>23</v>
      </c>
      <c r="B1625" s="156">
        <v>399.98</v>
      </c>
      <c r="C1625" t="s">
        <v>1282</v>
      </c>
      <c r="D1625" t="s">
        <v>1280</v>
      </c>
      <c r="E1625" s="94"/>
    </row>
    <row r="1626" spans="1:5" x14ac:dyDescent="0.25">
      <c r="A1626" s="94" t="s">
        <v>23</v>
      </c>
      <c r="B1626" s="156">
        <v>99.99</v>
      </c>
      <c r="C1626" t="s">
        <v>1283</v>
      </c>
      <c r="D1626" t="s">
        <v>1280</v>
      </c>
      <c r="E1626" s="94"/>
    </row>
    <row r="1627" spans="1:5" x14ac:dyDescent="0.25">
      <c r="A1627" s="94" t="s">
        <v>23</v>
      </c>
      <c r="B1627" s="156">
        <v>1318</v>
      </c>
      <c r="C1627" t="s">
        <v>1284</v>
      </c>
      <c r="D1627" t="s">
        <v>1285</v>
      </c>
      <c r="E1627" s="94"/>
    </row>
    <row r="1628" spans="1:5" x14ac:dyDescent="0.25">
      <c r="A1628" s="94" t="s">
        <v>23</v>
      </c>
      <c r="B1628" s="156">
        <v>297</v>
      </c>
      <c r="C1628" t="s">
        <v>1286</v>
      </c>
      <c r="D1628" t="s">
        <v>1287</v>
      </c>
      <c r="E1628" s="94"/>
    </row>
    <row r="1629" spans="1:5" x14ac:dyDescent="0.25">
      <c r="A1629" s="94" t="s">
        <v>23</v>
      </c>
      <c r="B1629" s="156">
        <v>571</v>
      </c>
      <c r="C1629" t="s">
        <v>1288</v>
      </c>
      <c r="D1629" t="s">
        <v>893</v>
      </c>
      <c r="E1629" s="94"/>
    </row>
    <row r="1630" spans="1:5" x14ac:dyDescent="0.25">
      <c r="A1630" s="94"/>
      <c r="B1630" s="156">
        <v>388.5</v>
      </c>
      <c r="C1630" t="s">
        <v>1289</v>
      </c>
      <c r="D1630" t="s">
        <v>1290</v>
      </c>
      <c r="E1630" s="94"/>
    </row>
    <row r="1631" spans="1:5" x14ac:dyDescent="0.25">
      <c r="A1631" s="94"/>
      <c r="B1631" s="156">
        <v>825</v>
      </c>
      <c r="C1631" t="s">
        <v>1291</v>
      </c>
      <c r="D1631" t="s">
        <v>1292</v>
      </c>
      <c r="E1631" s="94"/>
    </row>
    <row r="1632" spans="1:5" x14ac:dyDescent="0.25">
      <c r="A1632" s="94"/>
      <c r="B1632" s="156">
        <v>667.5</v>
      </c>
      <c r="C1632" t="s">
        <v>1293</v>
      </c>
      <c r="D1632" t="s">
        <v>931</v>
      </c>
      <c r="E1632" s="94"/>
    </row>
    <row r="1633" spans="1:5" x14ac:dyDescent="0.25">
      <c r="A1633" s="94"/>
      <c r="B1633" s="156">
        <v>488.74</v>
      </c>
      <c r="C1633" t="s">
        <v>1294</v>
      </c>
      <c r="D1633" t="s">
        <v>1295</v>
      </c>
      <c r="E1633" s="94"/>
    </row>
    <row r="1634" spans="1:5" x14ac:dyDescent="0.25">
      <c r="A1634" s="94"/>
      <c r="B1634" s="156">
        <v>178</v>
      </c>
      <c r="C1634" t="s">
        <v>1296</v>
      </c>
      <c r="D1634" t="s">
        <v>1297</v>
      </c>
      <c r="E1634" s="94"/>
    </row>
    <row r="1635" spans="1:5" x14ac:dyDescent="0.25">
      <c r="A1635" s="94"/>
      <c r="B1635" s="156">
        <v>500.01</v>
      </c>
      <c r="C1635" t="s">
        <v>1298</v>
      </c>
      <c r="D1635" t="s">
        <v>1297</v>
      </c>
      <c r="E1635" s="94"/>
    </row>
    <row r="1636" spans="1:5" x14ac:dyDescent="0.25">
      <c r="A1636" s="94"/>
      <c r="B1636" s="156">
        <v>195</v>
      </c>
      <c r="C1636" t="s">
        <v>1299</v>
      </c>
      <c r="D1636" t="s">
        <v>1297</v>
      </c>
      <c r="E1636" s="94"/>
    </row>
    <row r="1637" spans="1:5" x14ac:dyDescent="0.25">
      <c r="A1637" s="94"/>
      <c r="B1637" s="156">
        <v>359</v>
      </c>
      <c r="C1637" t="s">
        <v>1300</v>
      </c>
      <c r="D1637" t="s">
        <v>1301</v>
      </c>
      <c r="E1637" s="94"/>
    </row>
    <row r="1638" spans="1:5" x14ac:dyDescent="0.25">
      <c r="A1638" s="94"/>
      <c r="B1638" s="156">
        <v>958</v>
      </c>
      <c r="C1638" t="s">
        <v>1302</v>
      </c>
      <c r="D1638" t="s">
        <v>1303</v>
      </c>
      <c r="E1638" s="94"/>
    </row>
    <row r="1639" spans="1:5" x14ac:dyDescent="0.25">
      <c r="A1639" s="94"/>
      <c r="E1639" s="94"/>
    </row>
    <row r="1640" spans="1:5" x14ac:dyDescent="0.25">
      <c r="A1640" s="94"/>
      <c r="B1640" s="155"/>
      <c r="C1640" s="99"/>
      <c r="D1640" s="94"/>
      <c r="E1640" s="94"/>
    </row>
    <row r="1641" spans="1:5" x14ac:dyDescent="0.25">
      <c r="A1641" s="94"/>
      <c r="B1641" s="155"/>
      <c r="C1641" s="99"/>
      <c r="D1641" s="94"/>
      <c r="E1641" s="94"/>
    </row>
    <row r="1642" spans="1:5" x14ac:dyDescent="0.25">
      <c r="A1642" s="94"/>
      <c r="B1642" s="155"/>
      <c r="C1642" s="99"/>
      <c r="D1642" s="94"/>
      <c r="E1642" s="94"/>
    </row>
    <row r="1643" spans="1:5" x14ac:dyDescent="0.25">
      <c r="A1643" s="94"/>
      <c r="B1643" s="155"/>
      <c r="C1643" s="99"/>
      <c r="D1643" s="94"/>
      <c r="E1643" s="94"/>
    </row>
    <row r="1644" spans="1:5" x14ac:dyDescent="0.25">
      <c r="A1644" s="94"/>
      <c r="B1644" s="155"/>
      <c r="C1644" s="99"/>
      <c r="D1644" s="94"/>
      <c r="E1644" s="94"/>
    </row>
    <row r="1645" spans="1:5" x14ac:dyDescent="0.25">
      <c r="A1645" s="94"/>
      <c r="B1645" s="155"/>
      <c r="C1645" s="99"/>
      <c r="D1645" s="94"/>
      <c r="E1645" s="94"/>
    </row>
    <row r="1646" spans="1:5" x14ac:dyDescent="0.25">
      <c r="A1646" s="94"/>
      <c r="B1646" s="155"/>
      <c r="C1646" s="99"/>
      <c r="D1646" s="94"/>
      <c r="E1646" s="94"/>
    </row>
    <row r="1647" spans="1:5" x14ac:dyDescent="0.25">
      <c r="A1647" s="94"/>
      <c r="B1647" s="155"/>
      <c r="C1647" s="99"/>
      <c r="D1647" s="94"/>
      <c r="E1647" s="94"/>
    </row>
    <row r="1648" spans="1:5" x14ac:dyDescent="0.25">
      <c r="A1648" s="94"/>
      <c r="B1648" s="155"/>
      <c r="C1648" s="99"/>
      <c r="D1648" s="94"/>
      <c r="E1648" s="94"/>
    </row>
    <row r="1649" spans="1:5" x14ac:dyDescent="0.25">
      <c r="A1649" s="94"/>
      <c r="B1649" s="155"/>
      <c r="C1649" s="99"/>
      <c r="D1649" s="94"/>
      <c r="E1649" s="94"/>
    </row>
    <row r="1650" spans="1:5" x14ac:dyDescent="0.25">
      <c r="A1650" s="94"/>
      <c r="B1650" s="155"/>
      <c r="C1650" s="99"/>
      <c r="D1650" s="94"/>
      <c r="E1650" s="94"/>
    </row>
    <row r="1651" spans="1:5" x14ac:dyDescent="0.25">
      <c r="A1651" s="94"/>
      <c r="B1651" s="155"/>
      <c r="C1651" s="99"/>
      <c r="D1651" s="94"/>
      <c r="E1651" s="94"/>
    </row>
    <row r="1652" spans="1:5" x14ac:dyDescent="0.25">
      <c r="A1652" s="94"/>
      <c r="B1652" s="155"/>
      <c r="C1652" s="99"/>
      <c r="D1652" s="94"/>
      <c r="E1652" s="94"/>
    </row>
    <row r="1653" spans="1:5" x14ac:dyDescent="0.25">
      <c r="A1653" s="94"/>
      <c r="B1653" s="155"/>
      <c r="C1653" s="99"/>
      <c r="D1653" s="94"/>
      <c r="E1653" s="94"/>
    </row>
    <row r="1654" spans="1:5" x14ac:dyDescent="0.25">
      <c r="A1654" s="98" t="s">
        <v>23</v>
      </c>
      <c r="B1654" s="157" t="s">
        <v>23</v>
      </c>
      <c r="C1654" s="100"/>
      <c r="D1654" s="94"/>
      <c r="E1654" s="94"/>
    </row>
    <row r="1655" spans="1:5" x14ac:dyDescent="0.25">
      <c r="A1655" s="94"/>
      <c r="B1655" s="155"/>
      <c r="C1655" s="99"/>
      <c r="D1655" s="94"/>
      <c r="E1655" s="94"/>
    </row>
    <row r="1656" spans="1:5" x14ac:dyDescent="0.25">
      <c r="A1656" s="94"/>
      <c r="B1656" s="155"/>
      <c r="C1656" s="99"/>
      <c r="D1656" s="94"/>
      <c r="E1656" s="94"/>
    </row>
    <row r="1657" spans="1:5" x14ac:dyDescent="0.25">
      <c r="A1657" s="94"/>
      <c r="B1657" s="155"/>
      <c r="C1657" s="99"/>
      <c r="D1657" s="94"/>
      <c r="E1657" s="94"/>
    </row>
    <row r="1658" spans="1:5" x14ac:dyDescent="0.25">
      <c r="A1658" s="94"/>
      <c r="B1658" s="155"/>
      <c r="C1658" s="99"/>
      <c r="D1658" s="94"/>
      <c r="E1658" s="94"/>
    </row>
    <row r="1659" spans="1:5" x14ac:dyDescent="0.25">
      <c r="A1659" s="94"/>
      <c r="B1659" s="155"/>
      <c r="C1659" s="99"/>
      <c r="D1659" s="94"/>
      <c r="E1659" s="94"/>
    </row>
    <row r="1660" spans="1:5" x14ac:dyDescent="0.25">
      <c r="A1660" s="94"/>
      <c r="B1660" s="155"/>
      <c r="C1660" s="99"/>
      <c r="D1660" s="94"/>
      <c r="E1660" s="94"/>
    </row>
    <row r="1661" spans="1:5" x14ac:dyDescent="0.25">
      <c r="A1661" s="94"/>
      <c r="B1661" s="155"/>
      <c r="C1661" s="99"/>
      <c r="D1661" s="94"/>
      <c r="E1661" s="94"/>
    </row>
    <row r="1662" spans="1:5" x14ac:dyDescent="0.25">
      <c r="A1662" s="98" t="s">
        <v>17</v>
      </c>
      <c r="B1662" s="157">
        <f>SUM(B1614:B1661)</f>
        <v>11802.72</v>
      </c>
      <c r="C1662" s="100"/>
      <c r="D1662" s="94"/>
      <c r="E1662" s="94"/>
    </row>
    <row r="1665" spans="1:5" x14ac:dyDescent="0.25">
      <c r="A1665" s="94" t="s">
        <v>0</v>
      </c>
      <c r="B1665" s="155" t="s">
        <v>28</v>
      </c>
      <c r="C1665" s="99" t="s">
        <v>536</v>
      </c>
      <c r="D1665" s="94" t="s">
        <v>537</v>
      </c>
      <c r="E1665" s="94" t="s">
        <v>175</v>
      </c>
    </row>
    <row r="1666" spans="1:5" x14ac:dyDescent="0.25">
      <c r="A1666" s="95" t="s">
        <v>23</v>
      </c>
      <c r="B1666" s="155"/>
      <c r="C1666" s="99"/>
      <c r="D1666" s="94"/>
      <c r="E1666" s="94"/>
    </row>
    <row r="1667" spans="1:5" x14ac:dyDescent="0.25">
      <c r="A1667" s="94" t="s">
        <v>23</v>
      </c>
      <c r="B1667" s="156">
        <v>0</v>
      </c>
      <c r="E1667" s="94" t="s">
        <v>23</v>
      </c>
    </row>
    <row r="1668" spans="1:5" x14ac:dyDescent="0.25">
      <c r="A1668" s="94" t="s">
        <v>23</v>
      </c>
      <c r="B1668" s="156">
        <v>0</v>
      </c>
      <c r="E1668" s="94" t="s">
        <v>23</v>
      </c>
    </row>
    <row r="1669" spans="1:5" x14ac:dyDescent="0.25">
      <c r="A1669" s="94" t="s">
        <v>23</v>
      </c>
      <c r="B1669" s="156">
        <v>0</v>
      </c>
      <c r="E1669" s="94"/>
    </row>
    <row r="1670" spans="1:5" x14ac:dyDescent="0.25">
      <c r="A1670" s="94" t="s">
        <v>23</v>
      </c>
      <c r="B1670" s="156">
        <v>0</v>
      </c>
      <c r="E1670" s="94"/>
    </row>
    <row r="1671" spans="1:5" x14ac:dyDescent="0.25">
      <c r="A1671" s="94" t="s">
        <v>23</v>
      </c>
      <c r="B1671" s="156">
        <v>0</v>
      </c>
      <c r="E1671" s="94" t="s">
        <v>23</v>
      </c>
    </row>
    <row r="1672" spans="1:5" x14ac:dyDescent="0.25">
      <c r="A1672" s="94" t="s">
        <v>23</v>
      </c>
      <c r="B1672" s="156">
        <v>0</v>
      </c>
      <c r="E1672" s="94"/>
    </row>
    <row r="1673" spans="1:5" x14ac:dyDescent="0.25">
      <c r="A1673" s="94" t="s">
        <v>23</v>
      </c>
      <c r="B1673" s="156">
        <v>0</v>
      </c>
      <c r="E1673" s="94"/>
    </row>
    <row r="1674" spans="1:5" x14ac:dyDescent="0.25">
      <c r="A1674" s="94" t="s">
        <v>23</v>
      </c>
      <c r="B1674" s="156">
        <v>0</v>
      </c>
      <c r="E1674" s="94" t="s">
        <v>23</v>
      </c>
    </row>
    <row r="1675" spans="1:5" x14ac:dyDescent="0.25">
      <c r="A1675" s="94" t="s">
        <v>23</v>
      </c>
      <c r="B1675" s="156">
        <v>0</v>
      </c>
      <c r="E1675" s="94" t="s">
        <v>23</v>
      </c>
    </row>
    <row r="1676" spans="1:5" x14ac:dyDescent="0.25">
      <c r="A1676" s="94" t="s">
        <v>23</v>
      </c>
      <c r="B1676" s="156">
        <v>0</v>
      </c>
      <c r="D1676" t="s">
        <v>23</v>
      </c>
      <c r="E1676" s="94" t="s">
        <v>23</v>
      </c>
    </row>
    <row r="1677" spans="1:5" x14ac:dyDescent="0.25">
      <c r="A1677" s="94" t="s">
        <v>23</v>
      </c>
      <c r="B1677" s="156">
        <v>0</v>
      </c>
      <c r="E1677" s="94"/>
    </row>
    <row r="1678" spans="1:5" x14ac:dyDescent="0.25">
      <c r="A1678" s="94" t="s">
        <v>23</v>
      </c>
      <c r="B1678" s="156">
        <v>0</v>
      </c>
      <c r="E1678" s="94"/>
    </row>
    <row r="1679" spans="1:5" x14ac:dyDescent="0.25">
      <c r="A1679" s="94" t="s">
        <v>23</v>
      </c>
      <c r="B1679" s="156">
        <v>0</v>
      </c>
      <c r="C1679" t="s">
        <v>23</v>
      </c>
      <c r="D1679" t="s">
        <v>23</v>
      </c>
      <c r="E1679" s="94" t="s">
        <v>23</v>
      </c>
    </row>
    <row r="1680" spans="1:5" x14ac:dyDescent="0.25">
      <c r="A1680" s="94" t="s">
        <v>23</v>
      </c>
      <c r="B1680" s="156">
        <v>0</v>
      </c>
      <c r="C1680" t="s">
        <v>23</v>
      </c>
      <c r="D1680" t="s">
        <v>23</v>
      </c>
      <c r="E1680" s="94"/>
    </row>
    <row r="1681" spans="1:5" x14ac:dyDescent="0.25">
      <c r="A1681" s="94" t="s">
        <v>23</v>
      </c>
      <c r="B1681" s="156">
        <v>0</v>
      </c>
      <c r="C1681" t="s">
        <v>23</v>
      </c>
      <c r="D1681" t="s">
        <v>23</v>
      </c>
      <c r="E1681" s="94"/>
    </row>
    <row r="1682" spans="1:5" x14ac:dyDescent="0.25">
      <c r="A1682" s="94"/>
      <c r="B1682" s="156">
        <v>0</v>
      </c>
      <c r="C1682" t="s">
        <v>23</v>
      </c>
      <c r="D1682" t="s">
        <v>23</v>
      </c>
      <c r="E1682" s="94"/>
    </row>
    <row r="1683" spans="1:5" x14ac:dyDescent="0.25">
      <c r="A1683" s="94"/>
      <c r="B1683" s="156">
        <v>0</v>
      </c>
      <c r="C1683" t="s">
        <v>23</v>
      </c>
      <c r="D1683" t="s">
        <v>23</v>
      </c>
      <c r="E1683" s="94" t="s">
        <v>23</v>
      </c>
    </row>
    <row r="1684" spans="1:5" x14ac:dyDescent="0.25">
      <c r="A1684" s="94"/>
      <c r="B1684" s="156">
        <v>0</v>
      </c>
      <c r="C1684" t="s">
        <v>23</v>
      </c>
      <c r="D1684" t="s">
        <v>23</v>
      </c>
      <c r="E1684" s="94"/>
    </row>
    <row r="1685" spans="1:5" x14ac:dyDescent="0.25">
      <c r="A1685" s="94"/>
      <c r="B1685" s="155">
        <v>0</v>
      </c>
      <c r="C1685" t="s">
        <v>23</v>
      </c>
      <c r="D1685" t="s">
        <v>23</v>
      </c>
      <c r="E1685" s="94"/>
    </row>
    <row r="1686" spans="1:5" x14ac:dyDescent="0.25">
      <c r="A1686" s="94"/>
      <c r="B1686" s="155">
        <v>0</v>
      </c>
      <c r="C1686" t="s">
        <v>23</v>
      </c>
      <c r="D1686" t="s">
        <v>23</v>
      </c>
      <c r="E1686" s="94" t="s">
        <v>23</v>
      </c>
    </row>
    <row r="1687" spans="1:5" x14ac:dyDescent="0.25">
      <c r="A1687" s="94"/>
      <c r="B1687" s="155"/>
      <c r="C1687" s="99"/>
      <c r="D1687" s="94" t="s">
        <v>23</v>
      </c>
      <c r="E1687" s="94"/>
    </row>
    <row r="1688" spans="1:5" x14ac:dyDescent="0.25">
      <c r="A1688" s="94"/>
      <c r="B1688" s="155"/>
      <c r="C1688" s="99"/>
      <c r="D1688" s="94"/>
      <c r="E1688" s="94"/>
    </row>
    <row r="1689" spans="1:5" x14ac:dyDescent="0.25">
      <c r="A1689" s="94"/>
      <c r="B1689" s="155"/>
      <c r="C1689" s="99"/>
      <c r="D1689" s="94"/>
      <c r="E1689" s="94"/>
    </row>
    <row r="1690" spans="1:5" x14ac:dyDescent="0.25">
      <c r="A1690" s="94"/>
      <c r="B1690" s="155"/>
      <c r="C1690" s="99"/>
      <c r="D1690" s="94"/>
      <c r="E1690" s="94"/>
    </row>
    <row r="1691" spans="1:5" x14ac:dyDescent="0.25">
      <c r="A1691" s="94"/>
      <c r="B1691" s="155"/>
      <c r="C1691" s="99"/>
      <c r="D1691" s="94"/>
      <c r="E1691" s="94"/>
    </row>
    <row r="1692" spans="1:5" x14ac:dyDescent="0.25">
      <c r="A1692" s="94"/>
      <c r="B1692" s="155"/>
      <c r="C1692" s="99"/>
      <c r="D1692" s="94"/>
      <c r="E1692" s="94"/>
    </row>
    <row r="1693" spans="1:5" x14ac:dyDescent="0.25">
      <c r="A1693" s="94"/>
      <c r="B1693" s="155"/>
      <c r="C1693" s="99"/>
      <c r="D1693" s="94"/>
      <c r="E1693" s="94"/>
    </row>
    <row r="1694" spans="1:5" x14ac:dyDescent="0.25">
      <c r="A1694" s="94"/>
      <c r="B1694" s="155"/>
      <c r="C1694" s="99"/>
      <c r="D1694" s="94"/>
      <c r="E1694" s="94"/>
    </row>
    <row r="1695" spans="1:5" x14ac:dyDescent="0.25">
      <c r="A1695" s="94"/>
      <c r="B1695" s="155"/>
      <c r="C1695" s="99"/>
      <c r="D1695" s="94"/>
      <c r="E1695" s="94"/>
    </row>
    <row r="1696" spans="1:5" x14ac:dyDescent="0.25">
      <c r="A1696" s="94"/>
      <c r="B1696" s="155"/>
      <c r="C1696" s="99"/>
      <c r="D1696" s="94"/>
      <c r="E1696" s="94"/>
    </row>
    <row r="1697" spans="1:5" x14ac:dyDescent="0.25">
      <c r="A1697" s="94"/>
      <c r="B1697" s="155"/>
      <c r="C1697" s="99"/>
      <c r="D1697" s="94"/>
      <c r="E1697" s="94"/>
    </row>
    <row r="1698" spans="1:5" x14ac:dyDescent="0.25">
      <c r="A1698" s="94"/>
      <c r="B1698" s="155"/>
      <c r="C1698" s="99"/>
      <c r="D1698" s="94"/>
      <c r="E1698" s="94"/>
    </row>
    <row r="1699" spans="1:5" x14ac:dyDescent="0.25">
      <c r="A1699" s="94"/>
      <c r="B1699" s="155"/>
      <c r="C1699" s="99"/>
      <c r="D1699" s="94"/>
      <c r="E1699" s="94"/>
    </row>
    <row r="1700" spans="1:5" x14ac:dyDescent="0.25">
      <c r="A1700" s="94"/>
      <c r="B1700" s="155"/>
      <c r="C1700" s="99"/>
      <c r="D1700" s="94"/>
      <c r="E1700" s="94"/>
    </row>
    <row r="1701" spans="1:5" x14ac:dyDescent="0.25">
      <c r="A1701" s="94"/>
      <c r="B1701" s="155"/>
      <c r="C1701" s="99"/>
      <c r="D1701" s="94"/>
      <c r="E1701" s="94"/>
    </row>
    <row r="1702" spans="1:5" x14ac:dyDescent="0.25">
      <c r="A1702" s="94"/>
      <c r="B1702" s="155"/>
      <c r="C1702" s="99"/>
      <c r="D1702" s="94"/>
      <c r="E1702" s="94"/>
    </row>
    <row r="1703" spans="1:5" x14ac:dyDescent="0.25">
      <c r="A1703" s="94"/>
      <c r="B1703" s="155"/>
      <c r="C1703" s="99"/>
      <c r="D1703" s="94"/>
      <c r="E1703" s="94"/>
    </row>
    <row r="1704" spans="1:5" x14ac:dyDescent="0.25">
      <c r="A1704" s="94"/>
      <c r="B1704" s="155"/>
      <c r="C1704" s="99"/>
      <c r="D1704" s="94"/>
      <c r="E1704" s="94"/>
    </row>
    <row r="1705" spans="1:5" x14ac:dyDescent="0.25">
      <c r="A1705" s="94"/>
      <c r="B1705" s="155"/>
      <c r="C1705" s="99"/>
      <c r="D1705" s="94"/>
      <c r="E1705" s="94"/>
    </row>
    <row r="1706" spans="1:5" x14ac:dyDescent="0.25">
      <c r="A1706" s="98" t="s">
        <v>23</v>
      </c>
      <c r="B1706" s="157" t="s">
        <v>23</v>
      </c>
      <c r="C1706" s="100"/>
      <c r="D1706" s="94"/>
      <c r="E1706" s="94"/>
    </row>
    <row r="1707" spans="1:5" x14ac:dyDescent="0.25">
      <c r="A1707" s="94"/>
      <c r="B1707" s="155"/>
      <c r="C1707" s="99"/>
      <c r="D1707" s="94"/>
      <c r="E1707" s="94"/>
    </row>
    <row r="1708" spans="1:5" x14ac:dyDescent="0.25">
      <c r="A1708" s="94"/>
      <c r="B1708" s="155"/>
      <c r="C1708" s="99"/>
      <c r="D1708" s="94"/>
      <c r="E1708" s="94"/>
    </row>
    <row r="1709" spans="1:5" x14ac:dyDescent="0.25">
      <c r="A1709" s="94"/>
      <c r="B1709" s="155"/>
      <c r="C1709" s="99"/>
      <c r="D1709" s="94"/>
      <c r="E1709" s="94"/>
    </row>
    <row r="1710" spans="1:5" x14ac:dyDescent="0.25">
      <c r="A1710" s="94"/>
      <c r="B1710" s="155"/>
      <c r="C1710" s="99"/>
      <c r="D1710" s="94"/>
      <c r="E1710" s="94"/>
    </row>
    <row r="1711" spans="1:5" x14ac:dyDescent="0.25">
      <c r="A1711" s="94"/>
      <c r="B1711" s="155"/>
      <c r="C1711" s="99"/>
      <c r="D1711" s="94"/>
      <c r="E1711" s="94"/>
    </row>
    <row r="1712" spans="1:5" x14ac:dyDescent="0.25">
      <c r="A1712" s="94"/>
      <c r="B1712" s="155"/>
      <c r="C1712" s="99"/>
      <c r="D1712" s="94"/>
      <c r="E1712" s="94"/>
    </row>
    <row r="1713" spans="1:5" x14ac:dyDescent="0.25">
      <c r="A1713" s="94"/>
      <c r="B1713" s="155"/>
      <c r="C1713" s="99"/>
      <c r="D1713" s="94"/>
      <c r="E1713" s="94"/>
    </row>
    <row r="1714" spans="1:5" x14ac:dyDescent="0.25">
      <c r="A1714" s="98" t="s">
        <v>17</v>
      </c>
      <c r="B1714" s="157">
        <f>SUM(B1666:B1713)</f>
        <v>0</v>
      </c>
      <c r="C1714" s="100"/>
      <c r="D1714" s="94"/>
      <c r="E1714" s="94"/>
    </row>
    <row r="1717" spans="1:5" x14ac:dyDescent="0.25">
      <c r="A1717" s="94" t="s">
        <v>0</v>
      </c>
      <c r="B1717" s="155" t="s">
        <v>28</v>
      </c>
      <c r="C1717" s="99" t="s">
        <v>536</v>
      </c>
      <c r="D1717" s="94" t="s">
        <v>537</v>
      </c>
      <c r="E1717" s="94" t="s">
        <v>175</v>
      </c>
    </row>
    <row r="1718" spans="1:5" x14ac:dyDescent="0.25">
      <c r="A1718" s="95" t="s">
        <v>23</v>
      </c>
      <c r="B1718" s="155"/>
      <c r="C1718" s="99"/>
      <c r="D1718" s="94"/>
      <c r="E1718" s="94"/>
    </row>
    <row r="1719" spans="1:5" x14ac:dyDescent="0.25">
      <c r="A1719" s="94" t="s">
        <v>23</v>
      </c>
      <c r="B1719" s="156">
        <v>0</v>
      </c>
      <c r="E1719" s="94" t="s">
        <v>23</v>
      </c>
    </row>
    <row r="1720" spans="1:5" x14ac:dyDescent="0.25">
      <c r="A1720" s="94" t="s">
        <v>23</v>
      </c>
      <c r="B1720" s="156">
        <v>0</v>
      </c>
      <c r="E1720" s="94" t="s">
        <v>23</v>
      </c>
    </row>
    <row r="1721" spans="1:5" x14ac:dyDescent="0.25">
      <c r="A1721" s="94" t="s">
        <v>23</v>
      </c>
      <c r="B1721" s="156">
        <v>0</v>
      </c>
      <c r="E1721" s="94"/>
    </row>
    <row r="1722" spans="1:5" x14ac:dyDescent="0.25">
      <c r="A1722" s="94" t="s">
        <v>23</v>
      </c>
      <c r="B1722" s="156">
        <v>0</v>
      </c>
      <c r="E1722" s="94"/>
    </row>
    <row r="1723" spans="1:5" x14ac:dyDescent="0.25">
      <c r="A1723" s="94" t="s">
        <v>23</v>
      </c>
      <c r="B1723" s="156">
        <v>0</v>
      </c>
      <c r="E1723" s="94" t="s">
        <v>23</v>
      </c>
    </row>
    <row r="1724" spans="1:5" x14ac:dyDescent="0.25">
      <c r="A1724" s="94" t="s">
        <v>23</v>
      </c>
      <c r="B1724" s="156">
        <v>0</v>
      </c>
      <c r="E1724" s="94"/>
    </row>
    <row r="1725" spans="1:5" x14ac:dyDescent="0.25">
      <c r="A1725" s="94" t="s">
        <v>23</v>
      </c>
      <c r="B1725" s="156">
        <v>0</v>
      </c>
      <c r="E1725" s="94"/>
    </row>
    <row r="1726" spans="1:5" x14ac:dyDescent="0.25">
      <c r="A1726" s="94" t="s">
        <v>23</v>
      </c>
      <c r="B1726" s="156">
        <v>0</v>
      </c>
      <c r="E1726" s="94" t="s">
        <v>23</v>
      </c>
    </row>
    <row r="1727" spans="1:5" x14ac:dyDescent="0.25">
      <c r="A1727" s="94" t="s">
        <v>23</v>
      </c>
      <c r="B1727" s="156">
        <v>0</v>
      </c>
      <c r="E1727" s="94" t="s">
        <v>23</v>
      </c>
    </row>
    <row r="1728" spans="1:5" x14ac:dyDescent="0.25">
      <c r="A1728" s="94" t="s">
        <v>23</v>
      </c>
      <c r="B1728" s="156">
        <v>0</v>
      </c>
      <c r="D1728" t="s">
        <v>23</v>
      </c>
      <c r="E1728" s="94" t="s">
        <v>23</v>
      </c>
    </row>
    <row r="1729" spans="1:5" x14ac:dyDescent="0.25">
      <c r="A1729" s="94" t="s">
        <v>23</v>
      </c>
      <c r="B1729" s="156">
        <v>0</v>
      </c>
      <c r="E1729" s="94"/>
    </row>
    <row r="1730" spans="1:5" x14ac:dyDescent="0.25">
      <c r="A1730" s="94" t="s">
        <v>23</v>
      </c>
      <c r="B1730" s="156">
        <v>0</v>
      </c>
      <c r="E1730" s="94"/>
    </row>
    <row r="1731" spans="1:5" x14ac:dyDescent="0.25">
      <c r="A1731" s="94" t="s">
        <v>23</v>
      </c>
      <c r="B1731" s="156">
        <v>0</v>
      </c>
      <c r="C1731" t="s">
        <v>23</v>
      </c>
      <c r="D1731" t="s">
        <v>23</v>
      </c>
      <c r="E1731" s="94" t="s">
        <v>23</v>
      </c>
    </row>
    <row r="1732" spans="1:5" x14ac:dyDescent="0.25">
      <c r="A1732" s="94" t="s">
        <v>23</v>
      </c>
      <c r="B1732" s="156">
        <v>0</v>
      </c>
      <c r="C1732" t="s">
        <v>23</v>
      </c>
      <c r="D1732" t="s">
        <v>23</v>
      </c>
      <c r="E1732" s="94"/>
    </row>
    <row r="1733" spans="1:5" x14ac:dyDescent="0.25">
      <c r="A1733" s="94" t="s">
        <v>23</v>
      </c>
      <c r="B1733" s="156">
        <v>0</v>
      </c>
      <c r="C1733" t="s">
        <v>23</v>
      </c>
      <c r="D1733" t="s">
        <v>23</v>
      </c>
      <c r="E1733" s="94"/>
    </row>
    <row r="1734" spans="1:5" x14ac:dyDescent="0.25">
      <c r="A1734" s="94"/>
      <c r="B1734" s="156">
        <v>0</v>
      </c>
      <c r="C1734" t="s">
        <v>23</v>
      </c>
      <c r="D1734" t="s">
        <v>23</v>
      </c>
      <c r="E1734" s="94"/>
    </row>
    <row r="1735" spans="1:5" x14ac:dyDescent="0.25">
      <c r="A1735" s="94"/>
      <c r="B1735" s="156">
        <v>0</v>
      </c>
      <c r="C1735" t="s">
        <v>23</v>
      </c>
      <c r="D1735" t="s">
        <v>23</v>
      </c>
      <c r="E1735" s="94" t="s">
        <v>23</v>
      </c>
    </row>
    <row r="1736" spans="1:5" x14ac:dyDescent="0.25">
      <c r="A1736" s="94"/>
      <c r="B1736" s="156">
        <v>0</v>
      </c>
      <c r="C1736" t="s">
        <v>23</v>
      </c>
      <c r="D1736" t="s">
        <v>23</v>
      </c>
      <c r="E1736" s="94"/>
    </row>
    <row r="1737" spans="1:5" x14ac:dyDescent="0.25">
      <c r="A1737" s="94"/>
      <c r="B1737" s="155">
        <v>0</v>
      </c>
      <c r="C1737" t="s">
        <v>23</v>
      </c>
      <c r="D1737" t="s">
        <v>23</v>
      </c>
      <c r="E1737" s="94"/>
    </row>
    <row r="1738" spans="1:5" x14ac:dyDescent="0.25">
      <c r="A1738" s="94"/>
      <c r="B1738" s="155">
        <v>0</v>
      </c>
      <c r="C1738" t="s">
        <v>23</v>
      </c>
      <c r="D1738" t="s">
        <v>23</v>
      </c>
      <c r="E1738" s="94" t="s">
        <v>23</v>
      </c>
    </row>
    <row r="1739" spans="1:5" x14ac:dyDescent="0.25">
      <c r="A1739" s="94"/>
      <c r="B1739" s="155"/>
      <c r="C1739" s="99"/>
      <c r="D1739" s="94" t="s">
        <v>23</v>
      </c>
      <c r="E1739" s="94"/>
    </row>
    <row r="1740" spans="1:5" x14ac:dyDescent="0.25">
      <c r="A1740" s="94"/>
      <c r="B1740" s="155"/>
      <c r="C1740" s="99"/>
      <c r="D1740" s="94"/>
      <c r="E1740" s="94"/>
    </row>
    <row r="1741" spans="1:5" x14ac:dyDescent="0.25">
      <c r="A1741" s="94"/>
      <c r="B1741" s="155"/>
      <c r="C1741" s="99"/>
      <c r="D1741" s="94"/>
      <c r="E1741" s="94"/>
    </row>
    <row r="1742" spans="1:5" x14ac:dyDescent="0.25">
      <c r="A1742" s="94"/>
      <c r="B1742" s="155"/>
      <c r="C1742" s="99"/>
      <c r="D1742" s="94"/>
      <c r="E1742" s="94"/>
    </row>
    <row r="1743" spans="1:5" x14ac:dyDescent="0.25">
      <c r="A1743" s="94"/>
      <c r="B1743" s="155"/>
      <c r="C1743" s="99"/>
      <c r="D1743" s="94"/>
      <c r="E1743" s="94"/>
    </row>
    <row r="1744" spans="1:5" x14ac:dyDescent="0.25">
      <c r="A1744" s="94"/>
      <c r="B1744" s="155"/>
      <c r="C1744" s="99"/>
      <c r="D1744" s="94"/>
      <c r="E1744" s="94"/>
    </row>
    <row r="1745" spans="1:5" x14ac:dyDescent="0.25">
      <c r="A1745" s="94"/>
      <c r="B1745" s="155"/>
      <c r="C1745" s="99"/>
      <c r="D1745" s="94"/>
      <c r="E1745" s="94"/>
    </row>
    <row r="1746" spans="1:5" x14ac:dyDescent="0.25">
      <c r="A1746" s="94"/>
      <c r="B1746" s="155"/>
      <c r="C1746" s="99"/>
      <c r="D1746" s="94"/>
      <c r="E1746" s="94"/>
    </row>
    <row r="1747" spans="1:5" x14ac:dyDescent="0.25">
      <c r="A1747" s="94"/>
      <c r="B1747" s="155"/>
      <c r="C1747" s="99"/>
      <c r="D1747" s="94"/>
      <c r="E1747" s="94"/>
    </row>
    <row r="1748" spans="1:5" x14ac:dyDescent="0.25">
      <c r="A1748" s="94"/>
      <c r="B1748" s="155"/>
      <c r="C1748" s="99"/>
      <c r="D1748" s="94"/>
      <c r="E1748" s="94"/>
    </row>
    <row r="1749" spans="1:5" x14ac:dyDescent="0.25">
      <c r="A1749" s="94"/>
      <c r="B1749" s="155"/>
      <c r="C1749" s="99"/>
      <c r="D1749" s="94"/>
      <c r="E1749" s="94"/>
    </row>
    <row r="1750" spans="1:5" x14ac:dyDescent="0.25">
      <c r="A1750" s="94"/>
      <c r="B1750" s="155"/>
      <c r="C1750" s="99"/>
      <c r="D1750" s="94"/>
      <c r="E1750" s="94"/>
    </row>
    <row r="1751" spans="1:5" x14ac:dyDescent="0.25">
      <c r="A1751" s="94"/>
      <c r="B1751" s="155"/>
      <c r="C1751" s="99"/>
      <c r="D1751" s="94"/>
      <c r="E1751" s="94"/>
    </row>
    <row r="1752" spans="1:5" x14ac:dyDescent="0.25">
      <c r="A1752" s="94"/>
      <c r="B1752" s="155"/>
      <c r="C1752" s="99"/>
      <c r="D1752" s="94"/>
      <c r="E1752" s="94"/>
    </row>
    <row r="1753" spans="1:5" x14ac:dyDescent="0.25">
      <c r="A1753" s="94"/>
      <c r="B1753" s="155"/>
      <c r="C1753" s="99"/>
      <c r="D1753" s="94"/>
      <c r="E1753" s="94"/>
    </row>
    <row r="1754" spans="1:5" x14ac:dyDescent="0.25">
      <c r="A1754" s="94"/>
      <c r="B1754" s="155"/>
      <c r="C1754" s="99"/>
      <c r="D1754" s="94"/>
      <c r="E1754" s="94"/>
    </row>
    <row r="1755" spans="1:5" x14ac:dyDescent="0.25">
      <c r="A1755" s="94"/>
      <c r="B1755" s="155"/>
      <c r="C1755" s="99"/>
      <c r="D1755" s="94"/>
      <c r="E1755" s="94"/>
    </row>
    <row r="1756" spans="1:5" x14ac:dyDescent="0.25">
      <c r="A1756" s="94"/>
      <c r="B1756" s="155"/>
      <c r="C1756" s="99"/>
      <c r="D1756" s="94"/>
      <c r="E1756" s="94"/>
    </row>
    <row r="1757" spans="1:5" x14ac:dyDescent="0.25">
      <c r="A1757" s="94"/>
      <c r="B1757" s="155"/>
      <c r="C1757" s="99"/>
      <c r="D1757" s="94"/>
      <c r="E1757" s="94"/>
    </row>
    <row r="1758" spans="1:5" x14ac:dyDescent="0.25">
      <c r="A1758" s="98" t="s">
        <v>23</v>
      </c>
      <c r="B1758" s="157" t="s">
        <v>23</v>
      </c>
      <c r="C1758" s="100"/>
      <c r="D1758" s="94"/>
      <c r="E1758" s="94"/>
    </row>
    <row r="1759" spans="1:5" x14ac:dyDescent="0.25">
      <c r="A1759" s="94"/>
      <c r="B1759" s="155"/>
      <c r="C1759" s="99"/>
      <c r="D1759" s="94"/>
      <c r="E1759" s="94"/>
    </row>
    <row r="1760" spans="1:5" x14ac:dyDescent="0.25">
      <c r="A1760" s="94"/>
      <c r="B1760" s="155"/>
      <c r="C1760" s="99"/>
      <c r="D1760" s="94"/>
      <c r="E1760" s="94"/>
    </row>
    <row r="1761" spans="1:5" x14ac:dyDescent="0.25">
      <c r="A1761" s="94"/>
      <c r="B1761" s="155"/>
      <c r="C1761" s="99"/>
      <c r="D1761" s="94"/>
      <c r="E1761" s="94"/>
    </row>
    <row r="1762" spans="1:5" x14ac:dyDescent="0.25">
      <c r="A1762" s="94"/>
      <c r="B1762" s="155"/>
      <c r="C1762" s="99"/>
      <c r="D1762" s="94"/>
      <c r="E1762" s="94"/>
    </row>
    <row r="1763" spans="1:5" x14ac:dyDescent="0.25">
      <c r="A1763" s="94"/>
      <c r="B1763" s="155"/>
      <c r="C1763" s="99"/>
      <c r="D1763" s="94"/>
      <c r="E1763" s="94"/>
    </row>
    <row r="1764" spans="1:5" x14ac:dyDescent="0.25">
      <c r="A1764" s="94"/>
      <c r="B1764" s="155"/>
      <c r="C1764" s="99"/>
      <c r="D1764" s="94"/>
      <c r="E1764" s="94"/>
    </row>
    <row r="1765" spans="1:5" x14ac:dyDescent="0.25">
      <c r="A1765" s="94"/>
      <c r="B1765" s="155"/>
      <c r="C1765" s="99"/>
      <c r="D1765" s="94"/>
      <c r="E1765" s="94"/>
    </row>
    <row r="1766" spans="1:5" x14ac:dyDescent="0.25">
      <c r="A1766" s="98" t="s">
        <v>17</v>
      </c>
      <c r="B1766" s="157">
        <f>SUM(B1718:B1765)</f>
        <v>0</v>
      </c>
      <c r="C1766" s="100"/>
      <c r="D1766" s="94"/>
      <c r="E1766" s="94"/>
    </row>
    <row r="1769" spans="1:5" x14ac:dyDescent="0.25">
      <c r="A1769" s="94" t="s">
        <v>0</v>
      </c>
      <c r="B1769" s="155" t="s">
        <v>28</v>
      </c>
      <c r="C1769" s="99" t="s">
        <v>536</v>
      </c>
      <c r="D1769" s="94" t="s">
        <v>537</v>
      </c>
      <c r="E1769" s="94" t="s">
        <v>175</v>
      </c>
    </row>
    <row r="1770" spans="1:5" x14ac:dyDescent="0.25">
      <c r="A1770" s="95" t="s">
        <v>23</v>
      </c>
      <c r="B1770" s="155"/>
      <c r="C1770" s="99"/>
      <c r="D1770" s="94"/>
      <c r="E1770" s="94"/>
    </row>
    <row r="1771" spans="1:5" x14ac:dyDescent="0.25">
      <c r="A1771" s="94" t="s">
        <v>23</v>
      </c>
      <c r="B1771" s="156">
        <v>0</v>
      </c>
      <c r="E1771" s="94" t="s">
        <v>23</v>
      </c>
    </row>
    <row r="1772" spans="1:5" x14ac:dyDescent="0.25">
      <c r="A1772" s="94" t="s">
        <v>23</v>
      </c>
      <c r="B1772" s="156">
        <v>0</v>
      </c>
      <c r="E1772" s="94" t="s">
        <v>23</v>
      </c>
    </row>
    <row r="1773" spans="1:5" x14ac:dyDescent="0.25">
      <c r="A1773" s="94" t="s">
        <v>23</v>
      </c>
      <c r="B1773" s="156">
        <v>0</v>
      </c>
      <c r="E1773" s="94"/>
    </row>
    <row r="1774" spans="1:5" x14ac:dyDescent="0.25">
      <c r="A1774" s="94" t="s">
        <v>23</v>
      </c>
      <c r="B1774" s="156">
        <v>0</v>
      </c>
      <c r="E1774" s="94"/>
    </row>
    <row r="1775" spans="1:5" x14ac:dyDescent="0.25">
      <c r="A1775" s="94" t="s">
        <v>23</v>
      </c>
      <c r="B1775" s="156">
        <v>0</v>
      </c>
      <c r="E1775" s="94" t="s">
        <v>23</v>
      </c>
    </row>
    <row r="1776" spans="1:5" x14ac:dyDescent="0.25">
      <c r="A1776" s="94" t="s">
        <v>23</v>
      </c>
      <c r="B1776" s="156">
        <v>0</v>
      </c>
      <c r="E1776" s="94"/>
    </row>
    <row r="1777" spans="1:5" x14ac:dyDescent="0.25">
      <c r="A1777" s="94" t="s">
        <v>23</v>
      </c>
      <c r="B1777" s="156">
        <v>0</v>
      </c>
      <c r="E1777" s="94"/>
    </row>
    <row r="1778" spans="1:5" x14ac:dyDescent="0.25">
      <c r="A1778" s="94" t="s">
        <v>23</v>
      </c>
      <c r="B1778" s="156">
        <v>0</v>
      </c>
      <c r="E1778" s="94" t="s">
        <v>23</v>
      </c>
    </row>
    <row r="1779" spans="1:5" x14ac:dyDescent="0.25">
      <c r="A1779" s="94" t="s">
        <v>23</v>
      </c>
      <c r="B1779" s="156">
        <v>0</v>
      </c>
      <c r="E1779" s="94" t="s">
        <v>23</v>
      </c>
    </row>
    <row r="1780" spans="1:5" x14ac:dyDescent="0.25">
      <c r="A1780" s="94" t="s">
        <v>23</v>
      </c>
      <c r="B1780" s="156">
        <v>0</v>
      </c>
      <c r="D1780" t="s">
        <v>23</v>
      </c>
      <c r="E1780" s="94" t="s">
        <v>23</v>
      </c>
    </row>
    <row r="1781" spans="1:5" x14ac:dyDescent="0.25">
      <c r="A1781" s="94" t="s">
        <v>23</v>
      </c>
      <c r="B1781" s="156">
        <v>0</v>
      </c>
      <c r="E1781" s="94"/>
    </row>
    <row r="1782" spans="1:5" x14ac:dyDescent="0.25">
      <c r="A1782" s="94" t="s">
        <v>23</v>
      </c>
      <c r="B1782" s="156">
        <v>0</v>
      </c>
      <c r="E1782" s="94"/>
    </row>
    <row r="1783" spans="1:5" x14ac:dyDescent="0.25">
      <c r="A1783" s="94" t="s">
        <v>23</v>
      </c>
      <c r="B1783" s="156">
        <v>0</v>
      </c>
      <c r="C1783" t="s">
        <v>23</v>
      </c>
      <c r="D1783" t="s">
        <v>23</v>
      </c>
      <c r="E1783" s="94" t="s">
        <v>23</v>
      </c>
    </row>
    <row r="1784" spans="1:5" x14ac:dyDescent="0.25">
      <c r="A1784" s="94" t="s">
        <v>23</v>
      </c>
      <c r="B1784" s="156">
        <v>0</v>
      </c>
      <c r="C1784" t="s">
        <v>23</v>
      </c>
      <c r="D1784" t="s">
        <v>23</v>
      </c>
      <c r="E1784" s="94"/>
    </row>
    <row r="1785" spans="1:5" x14ac:dyDescent="0.25">
      <c r="A1785" s="94" t="s">
        <v>23</v>
      </c>
      <c r="B1785" s="156">
        <v>0</v>
      </c>
      <c r="C1785" t="s">
        <v>23</v>
      </c>
      <c r="D1785" t="s">
        <v>23</v>
      </c>
      <c r="E1785" s="94"/>
    </row>
    <row r="1786" spans="1:5" x14ac:dyDescent="0.25">
      <c r="A1786" s="94"/>
      <c r="B1786" s="156">
        <v>0</v>
      </c>
      <c r="C1786" t="s">
        <v>23</v>
      </c>
      <c r="D1786" t="s">
        <v>23</v>
      </c>
      <c r="E1786" s="94"/>
    </row>
    <row r="1787" spans="1:5" x14ac:dyDescent="0.25">
      <c r="A1787" s="94"/>
      <c r="B1787" s="156">
        <v>0</v>
      </c>
      <c r="C1787" t="s">
        <v>23</v>
      </c>
      <c r="D1787" t="s">
        <v>23</v>
      </c>
      <c r="E1787" s="94" t="s">
        <v>23</v>
      </c>
    </row>
    <row r="1788" spans="1:5" x14ac:dyDescent="0.25">
      <c r="A1788" s="94"/>
      <c r="B1788" s="156">
        <v>0</v>
      </c>
      <c r="C1788" t="s">
        <v>23</v>
      </c>
      <c r="D1788" t="s">
        <v>23</v>
      </c>
      <c r="E1788" s="94"/>
    </row>
    <row r="1789" spans="1:5" x14ac:dyDescent="0.25">
      <c r="A1789" s="94"/>
      <c r="B1789" s="155">
        <v>0</v>
      </c>
      <c r="C1789" t="s">
        <v>23</v>
      </c>
      <c r="D1789" t="s">
        <v>23</v>
      </c>
      <c r="E1789" s="94"/>
    </row>
    <row r="1790" spans="1:5" x14ac:dyDescent="0.25">
      <c r="A1790" s="94"/>
      <c r="B1790" s="155">
        <v>0</v>
      </c>
      <c r="C1790" t="s">
        <v>23</v>
      </c>
      <c r="D1790" t="s">
        <v>23</v>
      </c>
      <c r="E1790" s="94" t="s">
        <v>23</v>
      </c>
    </row>
    <row r="1791" spans="1:5" x14ac:dyDescent="0.25">
      <c r="A1791" s="94"/>
      <c r="B1791" s="155"/>
      <c r="C1791" s="99"/>
      <c r="D1791" s="94" t="s">
        <v>23</v>
      </c>
      <c r="E1791" s="94"/>
    </row>
    <row r="1792" spans="1:5" x14ac:dyDescent="0.25">
      <c r="A1792" s="94"/>
      <c r="B1792" s="155"/>
      <c r="C1792" s="99"/>
      <c r="D1792" s="94"/>
      <c r="E1792" s="94"/>
    </row>
    <row r="1793" spans="1:5" x14ac:dyDescent="0.25">
      <c r="A1793" s="94"/>
      <c r="B1793" s="155"/>
      <c r="C1793" s="99"/>
      <c r="D1793" s="94"/>
      <c r="E1793" s="94"/>
    </row>
    <row r="1794" spans="1:5" x14ac:dyDescent="0.25">
      <c r="A1794" s="94"/>
      <c r="B1794" s="155"/>
      <c r="C1794" s="99"/>
      <c r="D1794" s="94"/>
      <c r="E1794" s="94"/>
    </row>
    <row r="1795" spans="1:5" x14ac:dyDescent="0.25">
      <c r="A1795" s="94"/>
      <c r="B1795" s="155"/>
      <c r="C1795" s="99"/>
      <c r="D1795" s="94"/>
      <c r="E1795" s="94"/>
    </row>
    <row r="1796" spans="1:5" x14ac:dyDescent="0.25">
      <c r="A1796" s="94"/>
      <c r="B1796" s="155"/>
      <c r="C1796" s="99"/>
      <c r="D1796" s="94"/>
      <c r="E1796" s="94"/>
    </row>
    <row r="1797" spans="1:5" x14ac:dyDescent="0.25">
      <c r="A1797" s="94"/>
      <c r="B1797" s="155"/>
      <c r="C1797" s="99"/>
      <c r="D1797" s="94"/>
      <c r="E1797" s="94"/>
    </row>
    <row r="1798" spans="1:5" x14ac:dyDescent="0.25">
      <c r="A1798" s="94"/>
      <c r="B1798" s="155"/>
      <c r="C1798" s="99"/>
      <c r="D1798" s="94"/>
      <c r="E1798" s="94"/>
    </row>
    <row r="1799" spans="1:5" x14ac:dyDescent="0.25">
      <c r="A1799" s="94"/>
      <c r="B1799" s="155"/>
      <c r="C1799" s="99"/>
      <c r="D1799" s="94"/>
      <c r="E1799" s="94"/>
    </row>
    <row r="1800" spans="1:5" x14ac:dyDescent="0.25">
      <c r="A1800" s="94"/>
      <c r="B1800" s="155"/>
      <c r="C1800" s="99"/>
      <c r="D1800" s="94"/>
      <c r="E1800" s="94"/>
    </row>
    <row r="1801" spans="1:5" x14ac:dyDescent="0.25">
      <c r="A1801" s="94"/>
      <c r="B1801" s="155"/>
      <c r="C1801" s="99"/>
      <c r="D1801" s="94"/>
      <c r="E1801" s="94"/>
    </row>
    <row r="1802" spans="1:5" x14ac:dyDescent="0.25">
      <c r="A1802" s="94"/>
      <c r="B1802" s="155"/>
      <c r="C1802" s="99"/>
      <c r="D1802" s="94"/>
      <c r="E1802" s="94"/>
    </row>
    <row r="1803" spans="1:5" x14ac:dyDescent="0.25">
      <c r="A1803" s="94"/>
      <c r="B1803" s="155"/>
      <c r="C1803" s="99"/>
      <c r="D1803" s="94"/>
      <c r="E1803" s="94"/>
    </row>
    <row r="1804" spans="1:5" x14ac:dyDescent="0.25">
      <c r="A1804" s="94"/>
      <c r="B1804" s="155"/>
      <c r="C1804" s="99"/>
      <c r="D1804" s="94"/>
      <c r="E1804" s="94"/>
    </row>
    <row r="1805" spans="1:5" x14ac:dyDescent="0.25">
      <c r="A1805" s="94"/>
      <c r="B1805" s="155"/>
      <c r="C1805" s="99"/>
      <c r="D1805" s="94"/>
      <c r="E1805" s="94"/>
    </row>
    <row r="1806" spans="1:5" x14ac:dyDescent="0.25">
      <c r="A1806" s="94"/>
      <c r="B1806" s="155"/>
      <c r="C1806" s="99"/>
      <c r="D1806" s="94"/>
      <c r="E1806" s="94"/>
    </row>
    <row r="1807" spans="1:5" x14ac:dyDescent="0.25">
      <c r="A1807" s="94"/>
      <c r="B1807" s="155"/>
      <c r="C1807" s="99"/>
      <c r="D1807" s="94"/>
      <c r="E1807" s="94"/>
    </row>
    <row r="1808" spans="1:5" x14ac:dyDescent="0.25">
      <c r="A1808" s="94"/>
      <c r="B1808" s="155"/>
      <c r="C1808" s="99"/>
      <c r="D1808" s="94"/>
      <c r="E1808" s="94"/>
    </row>
    <row r="1809" spans="1:5" x14ac:dyDescent="0.25">
      <c r="A1809" s="94"/>
      <c r="B1809" s="155"/>
      <c r="C1809" s="99"/>
      <c r="D1809" s="94"/>
      <c r="E1809" s="94"/>
    </row>
    <row r="1810" spans="1:5" x14ac:dyDescent="0.25">
      <c r="A1810" s="98" t="s">
        <v>23</v>
      </c>
      <c r="B1810" s="157" t="s">
        <v>23</v>
      </c>
      <c r="C1810" s="100"/>
      <c r="D1810" s="94"/>
      <c r="E1810" s="94"/>
    </row>
    <row r="1811" spans="1:5" x14ac:dyDescent="0.25">
      <c r="A1811" s="94"/>
      <c r="B1811" s="155"/>
      <c r="C1811" s="99"/>
      <c r="D1811" s="94"/>
      <c r="E1811" s="94"/>
    </row>
    <row r="1812" spans="1:5" x14ac:dyDescent="0.25">
      <c r="A1812" s="94"/>
      <c r="B1812" s="155"/>
      <c r="C1812" s="99"/>
      <c r="D1812" s="94"/>
      <c r="E1812" s="94"/>
    </row>
    <row r="1813" spans="1:5" x14ac:dyDescent="0.25">
      <c r="A1813" s="94"/>
      <c r="B1813" s="155"/>
      <c r="C1813" s="99"/>
      <c r="D1813" s="94"/>
      <c r="E1813" s="94"/>
    </row>
    <row r="1814" spans="1:5" x14ac:dyDescent="0.25">
      <c r="A1814" s="94"/>
      <c r="B1814" s="155"/>
      <c r="C1814" s="99"/>
      <c r="D1814" s="94"/>
      <c r="E1814" s="94"/>
    </row>
    <row r="1815" spans="1:5" x14ac:dyDescent="0.25">
      <c r="A1815" s="94"/>
      <c r="B1815" s="155"/>
      <c r="C1815" s="99"/>
      <c r="D1815" s="94"/>
      <c r="E1815" s="94"/>
    </row>
    <row r="1816" spans="1:5" x14ac:dyDescent="0.25">
      <c r="A1816" s="94"/>
      <c r="B1816" s="155"/>
      <c r="C1816" s="99"/>
      <c r="D1816" s="94"/>
      <c r="E1816" s="94"/>
    </row>
    <row r="1817" spans="1:5" x14ac:dyDescent="0.25">
      <c r="A1817" s="94"/>
      <c r="B1817" s="155"/>
      <c r="C1817" s="99"/>
      <c r="D1817" s="94"/>
      <c r="E1817" s="94"/>
    </row>
    <row r="1818" spans="1:5" x14ac:dyDescent="0.25">
      <c r="A1818" s="98" t="s">
        <v>17</v>
      </c>
      <c r="B1818" s="157">
        <f>SUM(B1770:B1817)</f>
        <v>0</v>
      </c>
      <c r="C1818" s="100"/>
      <c r="D1818" s="94"/>
      <c r="E1818" s="94"/>
    </row>
    <row r="1821" spans="1:5" x14ac:dyDescent="0.25">
      <c r="A1821" s="94" t="s">
        <v>0</v>
      </c>
      <c r="B1821" s="155" t="s">
        <v>28</v>
      </c>
      <c r="C1821" s="99" t="s">
        <v>536</v>
      </c>
      <c r="D1821" s="94" t="s">
        <v>537</v>
      </c>
      <c r="E1821" s="94" t="s">
        <v>175</v>
      </c>
    </row>
    <row r="1822" spans="1:5" x14ac:dyDescent="0.25">
      <c r="A1822" s="95" t="s">
        <v>23</v>
      </c>
      <c r="B1822" s="155"/>
      <c r="C1822" s="99"/>
      <c r="D1822" s="94"/>
      <c r="E1822" s="94"/>
    </row>
    <row r="1823" spans="1:5" x14ac:dyDescent="0.25">
      <c r="A1823" s="94" t="s">
        <v>23</v>
      </c>
      <c r="B1823" s="156">
        <v>0</v>
      </c>
      <c r="E1823" s="94" t="s">
        <v>23</v>
      </c>
    </row>
    <row r="1824" spans="1:5" x14ac:dyDescent="0.25">
      <c r="A1824" s="94" t="s">
        <v>23</v>
      </c>
      <c r="B1824" s="156">
        <v>0</v>
      </c>
      <c r="E1824" s="94" t="s">
        <v>23</v>
      </c>
    </row>
    <row r="1825" spans="1:5" x14ac:dyDescent="0.25">
      <c r="A1825" s="94" t="s">
        <v>23</v>
      </c>
      <c r="B1825" s="156">
        <v>0</v>
      </c>
      <c r="E1825" s="94"/>
    </row>
    <row r="1826" spans="1:5" x14ac:dyDescent="0.25">
      <c r="A1826" s="94" t="s">
        <v>23</v>
      </c>
      <c r="B1826" s="156">
        <v>0</v>
      </c>
      <c r="E1826" s="94"/>
    </row>
    <row r="1827" spans="1:5" x14ac:dyDescent="0.25">
      <c r="A1827" s="94" t="s">
        <v>23</v>
      </c>
      <c r="B1827" s="156">
        <v>0</v>
      </c>
      <c r="E1827" s="94" t="s">
        <v>23</v>
      </c>
    </row>
    <row r="1828" spans="1:5" x14ac:dyDescent="0.25">
      <c r="A1828" s="94" t="s">
        <v>23</v>
      </c>
      <c r="B1828" s="156">
        <v>0</v>
      </c>
      <c r="E1828" s="94"/>
    </row>
    <row r="1829" spans="1:5" x14ac:dyDescent="0.25">
      <c r="A1829" s="94" t="s">
        <v>23</v>
      </c>
      <c r="B1829" s="156">
        <v>0</v>
      </c>
      <c r="E1829" s="94"/>
    </row>
    <row r="1830" spans="1:5" x14ac:dyDescent="0.25">
      <c r="A1830" s="94" t="s">
        <v>23</v>
      </c>
      <c r="B1830" s="156">
        <v>0</v>
      </c>
      <c r="E1830" s="94" t="s">
        <v>23</v>
      </c>
    </row>
    <row r="1831" spans="1:5" x14ac:dyDescent="0.25">
      <c r="A1831" s="94" t="s">
        <v>23</v>
      </c>
      <c r="B1831" s="156">
        <v>0</v>
      </c>
      <c r="E1831" s="94" t="s">
        <v>23</v>
      </c>
    </row>
    <row r="1832" spans="1:5" x14ac:dyDescent="0.25">
      <c r="A1832" s="94" t="s">
        <v>23</v>
      </c>
      <c r="B1832" s="156">
        <v>0</v>
      </c>
      <c r="D1832" t="s">
        <v>23</v>
      </c>
      <c r="E1832" s="94" t="s">
        <v>23</v>
      </c>
    </row>
    <row r="1833" spans="1:5" x14ac:dyDescent="0.25">
      <c r="A1833" s="94" t="s">
        <v>23</v>
      </c>
      <c r="B1833" s="156">
        <v>0</v>
      </c>
      <c r="E1833" s="94"/>
    </row>
    <row r="1834" spans="1:5" x14ac:dyDescent="0.25">
      <c r="A1834" s="94" t="s">
        <v>23</v>
      </c>
      <c r="B1834" s="156">
        <v>0</v>
      </c>
      <c r="E1834" s="94"/>
    </row>
    <row r="1835" spans="1:5" x14ac:dyDescent="0.25">
      <c r="A1835" s="94" t="s">
        <v>23</v>
      </c>
      <c r="B1835" s="156">
        <v>0</v>
      </c>
      <c r="C1835" t="s">
        <v>23</v>
      </c>
      <c r="D1835" t="s">
        <v>23</v>
      </c>
      <c r="E1835" s="94" t="s">
        <v>23</v>
      </c>
    </row>
    <row r="1836" spans="1:5" x14ac:dyDescent="0.25">
      <c r="A1836" s="94" t="s">
        <v>23</v>
      </c>
      <c r="B1836" s="156">
        <v>0</v>
      </c>
      <c r="C1836" t="s">
        <v>23</v>
      </c>
      <c r="D1836" t="s">
        <v>23</v>
      </c>
      <c r="E1836" s="94"/>
    </row>
    <row r="1837" spans="1:5" x14ac:dyDescent="0.25">
      <c r="A1837" s="94" t="s">
        <v>23</v>
      </c>
      <c r="B1837" s="156">
        <v>0</v>
      </c>
      <c r="C1837" t="s">
        <v>23</v>
      </c>
      <c r="D1837" t="s">
        <v>23</v>
      </c>
      <c r="E1837" s="94"/>
    </row>
    <row r="1838" spans="1:5" x14ac:dyDescent="0.25">
      <c r="A1838" s="94"/>
      <c r="B1838" s="156">
        <v>0</v>
      </c>
      <c r="C1838" t="s">
        <v>23</v>
      </c>
      <c r="D1838" t="s">
        <v>23</v>
      </c>
      <c r="E1838" s="94"/>
    </row>
    <row r="1839" spans="1:5" x14ac:dyDescent="0.25">
      <c r="A1839" s="94"/>
      <c r="B1839" s="156">
        <v>0</v>
      </c>
      <c r="C1839" t="s">
        <v>23</v>
      </c>
      <c r="D1839" t="s">
        <v>23</v>
      </c>
      <c r="E1839" s="94" t="s">
        <v>23</v>
      </c>
    </row>
    <row r="1840" spans="1:5" x14ac:dyDescent="0.25">
      <c r="A1840" s="94"/>
      <c r="B1840" s="156">
        <v>0</v>
      </c>
      <c r="C1840" t="s">
        <v>23</v>
      </c>
      <c r="D1840" t="s">
        <v>23</v>
      </c>
      <c r="E1840" s="94"/>
    </row>
    <row r="1841" spans="1:5" x14ac:dyDescent="0.25">
      <c r="A1841" s="94"/>
      <c r="B1841" s="155">
        <v>0</v>
      </c>
      <c r="C1841" t="s">
        <v>23</v>
      </c>
      <c r="D1841" t="s">
        <v>23</v>
      </c>
      <c r="E1841" s="94"/>
    </row>
    <row r="1842" spans="1:5" x14ac:dyDescent="0.25">
      <c r="A1842" s="94"/>
      <c r="B1842" s="155">
        <v>0</v>
      </c>
      <c r="C1842" t="s">
        <v>23</v>
      </c>
      <c r="D1842" t="s">
        <v>23</v>
      </c>
      <c r="E1842" s="94" t="s">
        <v>23</v>
      </c>
    </row>
    <row r="1843" spans="1:5" x14ac:dyDescent="0.25">
      <c r="A1843" s="94"/>
      <c r="B1843" s="155"/>
      <c r="C1843" s="99"/>
      <c r="D1843" s="94" t="s">
        <v>23</v>
      </c>
      <c r="E1843" s="94"/>
    </row>
    <row r="1844" spans="1:5" x14ac:dyDescent="0.25">
      <c r="A1844" s="94"/>
      <c r="B1844" s="155"/>
      <c r="C1844" s="99"/>
      <c r="D1844" s="94"/>
      <c r="E1844" s="94"/>
    </row>
    <row r="1845" spans="1:5" x14ac:dyDescent="0.25">
      <c r="A1845" s="94"/>
      <c r="B1845" s="155"/>
      <c r="C1845" s="99"/>
      <c r="D1845" s="94"/>
      <c r="E1845" s="94"/>
    </row>
    <row r="1846" spans="1:5" x14ac:dyDescent="0.25">
      <c r="A1846" s="94"/>
      <c r="B1846" s="155"/>
      <c r="C1846" s="99"/>
      <c r="D1846" s="94"/>
      <c r="E1846" s="94"/>
    </row>
    <row r="1847" spans="1:5" x14ac:dyDescent="0.25">
      <c r="A1847" s="94"/>
      <c r="B1847" s="155"/>
      <c r="C1847" s="99"/>
      <c r="D1847" s="94"/>
      <c r="E1847" s="94"/>
    </row>
    <row r="1848" spans="1:5" x14ac:dyDescent="0.25">
      <c r="A1848" s="94"/>
      <c r="B1848" s="155"/>
      <c r="C1848" s="99"/>
      <c r="D1848" s="94"/>
      <c r="E1848" s="94"/>
    </row>
    <row r="1849" spans="1:5" x14ac:dyDescent="0.25">
      <c r="A1849" s="94"/>
      <c r="B1849" s="155"/>
      <c r="C1849" s="99"/>
      <c r="D1849" s="94"/>
      <c r="E1849" s="94"/>
    </row>
    <row r="1850" spans="1:5" x14ac:dyDescent="0.25">
      <c r="A1850" s="94"/>
      <c r="B1850" s="155"/>
      <c r="C1850" s="99"/>
      <c r="D1850" s="94"/>
      <c r="E1850" s="94"/>
    </row>
    <row r="1851" spans="1:5" x14ac:dyDescent="0.25">
      <c r="A1851" s="94"/>
      <c r="B1851" s="155"/>
      <c r="C1851" s="99"/>
      <c r="D1851" s="94"/>
      <c r="E1851" s="94"/>
    </row>
    <row r="1852" spans="1:5" x14ac:dyDescent="0.25">
      <c r="A1852" s="94"/>
      <c r="B1852" s="155"/>
      <c r="C1852" s="99"/>
      <c r="D1852" s="94"/>
      <c r="E1852" s="94"/>
    </row>
    <row r="1853" spans="1:5" x14ac:dyDescent="0.25">
      <c r="A1853" s="94"/>
      <c r="B1853" s="155"/>
      <c r="C1853" s="99"/>
      <c r="D1853" s="94"/>
      <c r="E1853" s="94"/>
    </row>
    <row r="1854" spans="1:5" x14ac:dyDescent="0.25">
      <c r="A1854" s="94"/>
      <c r="B1854" s="155"/>
      <c r="C1854" s="99"/>
      <c r="D1854" s="94"/>
      <c r="E1854" s="94"/>
    </row>
    <row r="1855" spans="1:5" x14ac:dyDescent="0.25">
      <c r="A1855" s="94"/>
      <c r="B1855" s="155"/>
      <c r="C1855" s="99"/>
      <c r="D1855" s="94"/>
      <c r="E1855" s="94"/>
    </row>
    <row r="1856" spans="1:5" x14ac:dyDescent="0.25">
      <c r="A1856" s="94"/>
      <c r="B1856" s="155"/>
      <c r="C1856" s="99"/>
      <c r="D1856" s="94"/>
      <c r="E1856" s="94"/>
    </row>
    <row r="1857" spans="1:5" x14ac:dyDescent="0.25">
      <c r="A1857" s="94"/>
      <c r="B1857" s="155"/>
      <c r="C1857" s="99"/>
      <c r="D1857" s="94"/>
      <c r="E1857" s="94"/>
    </row>
    <row r="1858" spans="1:5" x14ac:dyDescent="0.25">
      <c r="A1858" s="94"/>
      <c r="B1858" s="155"/>
      <c r="C1858" s="99"/>
      <c r="D1858" s="94"/>
      <c r="E1858" s="94"/>
    </row>
    <row r="1859" spans="1:5" x14ac:dyDescent="0.25">
      <c r="A1859" s="94"/>
      <c r="B1859" s="155"/>
      <c r="C1859" s="99"/>
      <c r="D1859" s="94"/>
      <c r="E1859" s="94"/>
    </row>
    <row r="1860" spans="1:5" x14ac:dyDescent="0.25">
      <c r="A1860" s="94"/>
      <c r="B1860" s="155"/>
      <c r="C1860" s="99"/>
      <c r="D1860" s="94"/>
      <c r="E1860" s="94"/>
    </row>
    <row r="1861" spans="1:5" x14ac:dyDescent="0.25">
      <c r="A1861" s="94"/>
      <c r="B1861" s="155"/>
      <c r="C1861" s="99"/>
      <c r="D1861" s="94"/>
      <c r="E1861" s="94"/>
    </row>
    <row r="1862" spans="1:5" x14ac:dyDescent="0.25">
      <c r="A1862" s="98" t="s">
        <v>23</v>
      </c>
      <c r="B1862" s="157" t="s">
        <v>23</v>
      </c>
      <c r="C1862" s="100"/>
      <c r="D1862" s="94"/>
      <c r="E1862" s="94"/>
    </row>
    <row r="1863" spans="1:5" x14ac:dyDescent="0.25">
      <c r="A1863" s="94"/>
      <c r="B1863" s="155"/>
      <c r="C1863" s="99"/>
      <c r="D1863" s="94"/>
      <c r="E1863" s="94"/>
    </row>
    <row r="1864" spans="1:5" x14ac:dyDescent="0.25">
      <c r="A1864" s="94"/>
      <c r="B1864" s="155"/>
      <c r="C1864" s="99"/>
      <c r="D1864" s="94"/>
      <c r="E1864" s="94"/>
    </row>
    <row r="1865" spans="1:5" x14ac:dyDescent="0.25">
      <c r="A1865" s="94"/>
      <c r="B1865" s="155"/>
      <c r="C1865" s="99"/>
      <c r="D1865" s="94"/>
      <c r="E1865" s="94"/>
    </row>
    <row r="1866" spans="1:5" x14ac:dyDescent="0.25">
      <c r="A1866" s="94"/>
      <c r="B1866" s="155"/>
      <c r="C1866" s="99"/>
      <c r="D1866" s="94"/>
      <c r="E1866" s="94"/>
    </row>
    <row r="1867" spans="1:5" x14ac:dyDescent="0.25">
      <c r="A1867" s="94"/>
      <c r="B1867" s="155"/>
      <c r="C1867" s="99"/>
      <c r="D1867" s="94"/>
      <c r="E1867" s="94"/>
    </row>
    <row r="1868" spans="1:5" x14ac:dyDescent="0.25">
      <c r="A1868" s="94"/>
      <c r="B1868" s="155"/>
      <c r="C1868" s="99"/>
      <c r="D1868" s="94"/>
      <c r="E1868" s="94"/>
    </row>
    <row r="1869" spans="1:5" x14ac:dyDescent="0.25">
      <c r="A1869" s="94"/>
      <c r="B1869" s="155"/>
      <c r="C1869" s="99"/>
      <c r="D1869" s="94"/>
      <c r="E1869" s="94"/>
    </row>
    <row r="1870" spans="1:5" x14ac:dyDescent="0.25">
      <c r="A1870" s="98" t="s">
        <v>17</v>
      </c>
      <c r="B1870" s="157">
        <f>SUM(B1822:B1869)</f>
        <v>0</v>
      </c>
      <c r="C1870" s="100"/>
      <c r="D1870" s="94"/>
      <c r="E1870" s="94"/>
    </row>
    <row r="1873" spans="1:5" x14ac:dyDescent="0.25">
      <c r="A1873" s="94" t="s">
        <v>0</v>
      </c>
      <c r="B1873" s="155" t="s">
        <v>28</v>
      </c>
      <c r="C1873" s="99" t="s">
        <v>536</v>
      </c>
      <c r="D1873" s="94" t="s">
        <v>537</v>
      </c>
      <c r="E1873" s="94" t="s">
        <v>175</v>
      </c>
    </row>
    <row r="1874" spans="1:5" x14ac:dyDescent="0.25">
      <c r="A1874" s="95" t="s">
        <v>23</v>
      </c>
      <c r="B1874" s="155"/>
      <c r="C1874" s="99"/>
      <c r="D1874" s="94"/>
      <c r="E1874" s="94"/>
    </row>
    <row r="1875" spans="1:5" x14ac:dyDescent="0.25">
      <c r="A1875" s="94" t="s">
        <v>23</v>
      </c>
      <c r="B1875" s="156">
        <v>0</v>
      </c>
      <c r="E1875" s="94" t="s">
        <v>23</v>
      </c>
    </row>
    <row r="1876" spans="1:5" x14ac:dyDescent="0.25">
      <c r="A1876" s="94" t="s">
        <v>23</v>
      </c>
      <c r="B1876" s="156">
        <v>0</v>
      </c>
      <c r="E1876" s="94" t="s">
        <v>23</v>
      </c>
    </row>
    <row r="1877" spans="1:5" x14ac:dyDescent="0.25">
      <c r="A1877" s="94" t="s">
        <v>23</v>
      </c>
      <c r="B1877" s="156">
        <v>0</v>
      </c>
      <c r="E1877" s="94"/>
    </row>
    <row r="1878" spans="1:5" x14ac:dyDescent="0.25">
      <c r="A1878" s="94" t="s">
        <v>23</v>
      </c>
      <c r="B1878" s="156">
        <v>0</v>
      </c>
      <c r="E1878" s="94"/>
    </row>
    <row r="1879" spans="1:5" x14ac:dyDescent="0.25">
      <c r="A1879" s="94" t="s">
        <v>23</v>
      </c>
      <c r="B1879" s="156">
        <v>0</v>
      </c>
      <c r="E1879" s="94" t="s">
        <v>23</v>
      </c>
    </row>
    <row r="1880" spans="1:5" x14ac:dyDescent="0.25">
      <c r="A1880" s="94" t="s">
        <v>23</v>
      </c>
      <c r="B1880" s="156">
        <v>0</v>
      </c>
      <c r="E1880" s="94"/>
    </row>
    <row r="1881" spans="1:5" x14ac:dyDescent="0.25">
      <c r="A1881" s="94" t="s">
        <v>23</v>
      </c>
      <c r="B1881" s="156">
        <v>0</v>
      </c>
      <c r="E1881" s="94"/>
    </row>
    <row r="1882" spans="1:5" x14ac:dyDescent="0.25">
      <c r="A1882" s="94" t="s">
        <v>23</v>
      </c>
      <c r="B1882" s="156">
        <v>0</v>
      </c>
      <c r="E1882" s="94" t="s">
        <v>23</v>
      </c>
    </row>
    <row r="1883" spans="1:5" x14ac:dyDescent="0.25">
      <c r="A1883" s="94" t="s">
        <v>23</v>
      </c>
      <c r="B1883" s="156">
        <v>0</v>
      </c>
      <c r="E1883" s="94" t="s">
        <v>23</v>
      </c>
    </row>
    <row r="1884" spans="1:5" x14ac:dyDescent="0.25">
      <c r="A1884" s="94" t="s">
        <v>23</v>
      </c>
      <c r="B1884" s="156">
        <v>0</v>
      </c>
      <c r="D1884" t="s">
        <v>23</v>
      </c>
      <c r="E1884" s="94" t="s">
        <v>23</v>
      </c>
    </row>
    <row r="1885" spans="1:5" x14ac:dyDescent="0.25">
      <c r="A1885" s="94" t="s">
        <v>23</v>
      </c>
      <c r="B1885" s="156">
        <v>0</v>
      </c>
      <c r="E1885" s="94"/>
    </row>
    <row r="1886" spans="1:5" x14ac:dyDescent="0.25">
      <c r="A1886" s="94" t="s">
        <v>23</v>
      </c>
      <c r="B1886" s="156">
        <v>0</v>
      </c>
      <c r="E1886" s="94"/>
    </row>
    <row r="1887" spans="1:5" x14ac:dyDescent="0.25">
      <c r="A1887" s="94" t="s">
        <v>23</v>
      </c>
      <c r="B1887" s="156">
        <v>0</v>
      </c>
      <c r="C1887" t="s">
        <v>23</v>
      </c>
      <c r="D1887" t="s">
        <v>23</v>
      </c>
      <c r="E1887" s="94" t="s">
        <v>23</v>
      </c>
    </row>
    <row r="1888" spans="1:5" x14ac:dyDescent="0.25">
      <c r="A1888" s="94" t="s">
        <v>23</v>
      </c>
      <c r="B1888" s="156">
        <v>0</v>
      </c>
      <c r="C1888" t="s">
        <v>23</v>
      </c>
      <c r="D1888" t="s">
        <v>23</v>
      </c>
      <c r="E1888" s="94"/>
    </row>
    <row r="1889" spans="1:5" x14ac:dyDescent="0.25">
      <c r="A1889" s="94" t="s">
        <v>23</v>
      </c>
      <c r="B1889" s="156">
        <v>0</v>
      </c>
      <c r="C1889" t="s">
        <v>23</v>
      </c>
      <c r="D1889" t="s">
        <v>23</v>
      </c>
      <c r="E1889" s="94"/>
    </row>
    <row r="1890" spans="1:5" x14ac:dyDescent="0.25">
      <c r="A1890" s="94"/>
      <c r="B1890" s="156">
        <v>0</v>
      </c>
      <c r="C1890" t="s">
        <v>23</v>
      </c>
      <c r="D1890" t="s">
        <v>23</v>
      </c>
      <c r="E1890" s="94"/>
    </row>
    <row r="1891" spans="1:5" x14ac:dyDescent="0.25">
      <c r="A1891" s="94"/>
      <c r="B1891" s="156">
        <v>0</v>
      </c>
      <c r="C1891" t="s">
        <v>23</v>
      </c>
      <c r="D1891" t="s">
        <v>23</v>
      </c>
      <c r="E1891" s="94" t="s">
        <v>23</v>
      </c>
    </row>
    <row r="1892" spans="1:5" x14ac:dyDescent="0.25">
      <c r="A1892" s="94"/>
      <c r="B1892" s="156">
        <v>0</v>
      </c>
      <c r="C1892" t="s">
        <v>23</v>
      </c>
      <c r="D1892" t="s">
        <v>23</v>
      </c>
      <c r="E1892" s="94"/>
    </row>
    <row r="1893" spans="1:5" x14ac:dyDescent="0.25">
      <c r="A1893" s="94"/>
      <c r="B1893" s="155">
        <v>0</v>
      </c>
      <c r="C1893" t="s">
        <v>23</v>
      </c>
      <c r="D1893" t="s">
        <v>23</v>
      </c>
      <c r="E1893" s="94"/>
    </row>
    <row r="1894" spans="1:5" x14ac:dyDescent="0.25">
      <c r="A1894" s="94"/>
      <c r="B1894" s="155">
        <v>0</v>
      </c>
      <c r="C1894" t="s">
        <v>23</v>
      </c>
      <c r="D1894" t="s">
        <v>23</v>
      </c>
      <c r="E1894" s="94" t="s">
        <v>23</v>
      </c>
    </row>
    <row r="1895" spans="1:5" x14ac:dyDescent="0.25">
      <c r="A1895" s="94"/>
      <c r="B1895" s="155"/>
      <c r="C1895" s="99"/>
      <c r="D1895" s="94" t="s">
        <v>23</v>
      </c>
      <c r="E1895" s="94"/>
    </row>
    <row r="1896" spans="1:5" x14ac:dyDescent="0.25">
      <c r="A1896" s="94"/>
      <c r="B1896" s="155"/>
      <c r="C1896" s="99"/>
      <c r="D1896" s="94"/>
      <c r="E1896" s="94"/>
    </row>
    <row r="1897" spans="1:5" x14ac:dyDescent="0.25">
      <c r="A1897" s="94"/>
      <c r="B1897" s="155"/>
      <c r="C1897" s="99"/>
      <c r="D1897" s="94"/>
      <c r="E1897" s="94"/>
    </row>
    <row r="1898" spans="1:5" x14ac:dyDescent="0.25">
      <c r="A1898" s="94"/>
      <c r="B1898" s="155"/>
      <c r="C1898" s="99"/>
      <c r="D1898" s="94"/>
      <c r="E1898" s="94"/>
    </row>
    <row r="1899" spans="1:5" x14ac:dyDescent="0.25">
      <c r="A1899" s="94"/>
      <c r="B1899" s="155"/>
      <c r="C1899" s="99"/>
      <c r="D1899" s="94"/>
      <c r="E1899" s="94"/>
    </row>
    <row r="1900" spans="1:5" x14ac:dyDescent="0.25">
      <c r="A1900" s="94"/>
      <c r="B1900" s="155"/>
      <c r="C1900" s="99"/>
      <c r="D1900" s="94"/>
      <c r="E1900" s="94"/>
    </row>
    <row r="1901" spans="1:5" x14ac:dyDescent="0.25">
      <c r="A1901" s="94"/>
      <c r="B1901" s="155"/>
      <c r="C1901" s="99"/>
      <c r="D1901" s="94"/>
      <c r="E1901" s="94"/>
    </row>
    <row r="1902" spans="1:5" x14ac:dyDescent="0.25">
      <c r="A1902" s="94"/>
      <c r="B1902" s="155"/>
      <c r="C1902" s="99"/>
      <c r="D1902" s="94"/>
      <c r="E1902" s="94"/>
    </row>
    <row r="1903" spans="1:5" x14ac:dyDescent="0.25">
      <c r="A1903" s="94"/>
      <c r="B1903" s="155"/>
      <c r="C1903" s="99"/>
      <c r="D1903" s="94"/>
      <c r="E1903" s="94"/>
    </row>
    <row r="1904" spans="1:5" x14ac:dyDescent="0.25">
      <c r="A1904" s="94"/>
      <c r="B1904" s="155"/>
      <c r="C1904" s="99"/>
      <c r="D1904" s="94"/>
      <c r="E1904" s="94"/>
    </row>
    <row r="1905" spans="1:5" x14ac:dyDescent="0.25">
      <c r="A1905" s="94"/>
      <c r="B1905" s="155"/>
      <c r="C1905" s="99"/>
      <c r="D1905" s="94"/>
      <c r="E1905" s="94"/>
    </row>
    <row r="1906" spans="1:5" x14ac:dyDescent="0.25">
      <c r="A1906" s="94"/>
      <c r="B1906" s="155"/>
      <c r="C1906" s="99"/>
      <c r="D1906" s="94"/>
      <c r="E1906" s="94"/>
    </row>
    <row r="1907" spans="1:5" x14ac:dyDescent="0.25">
      <c r="A1907" s="94"/>
      <c r="B1907" s="155"/>
      <c r="C1907" s="99"/>
      <c r="D1907" s="94"/>
      <c r="E1907" s="94"/>
    </row>
    <row r="1908" spans="1:5" x14ac:dyDescent="0.25">
      <c r="A1908" s="94"/>
      <c r="B1908" s="155"/>
      <c r="C1908" s="99"/>
      <c r="D1908" s="94"/>
      <c r="E1908" s="94"/>
    </row>
    <row r="1909" spans="1:5" x14ac:dyDescent="0.25">
      <c r="A1909" s="94"/>
      <c r="B1909" s="155"/>
      <c r="C1909" s="99"/>
      <c r="D1909" s="94"/>
      <c r="E1909" s="94"/>
    </row>
    <row r="1910" spans="1:5" x14ac:dyDescent="0.25">
      <c r="A1910" s="94"/>
      <c r="B1910" s="155"/>
      <c r="C1910" s="99"/>
      <c r="D1910" s="94"/>
      <c r="E1910" s="94"/>
    </row>
    <row r="1911" spans="1:5" x14ac:dyDescent="0.25">
      <c r="A1911" s="94"/>
      <c r="B1911" s="155"/>
      <c r="C1911" s="99"/>
      <c r="D1911" s="94"/>
      <c r="E1911" s="94"/>
    </row>
    <row r="1912" spans="1:5" x14ac:dyDescent="0.25">
      <c r="A1912" s="94"/>
      <c r="B1912" s="155"/>
      <c r="C1912" s="99"/>
      <c r="D1912" s="94"/>
      <c r="E1912" s="94"/>
    </row>
    <row r="1913" spans="1:5" x14ac:dyDescent="0.25">
      <c r="A1913" s="94"/>
      <c r="B1913" s="155"/>
      <c r="C1913" s="99"/>
      <c r="D1913" s="94"/>
      <c r="E1913" s="94"/>
    </row>
    <row r="1914" spans="1:5" x14ac:dyDescent="0.25">
      <c r="A1914" s="98" t="s">
        <v>23</v>
      </c>
      <c r="B1914" s="157" t="s">
        <v>23</v>
      </c>
      <c r="C1914" s="100"/>
      <c r="D1914" s="94"/>
      <c r="E1914" s="94"/>
    </row>
    <row r="1915" spans="1:5" x14ac:dyDescent="0.25">
      <c r="A1915" s="94"/>
      <c r="B1915" s="155"/>
      <c r="C1915" s="99"/>
      <c r="D1915" s="94"/>
      <c r="E1915" s="94"/>
    </row>
    <row r="1916" spans="1:5" x14ac:dyDescent="0.25">
      <c r="A1916" s="94"/>
      <c r="B1916" s="155"/>
      <c r="C1916" s="99"/>
      <c r="D1916" s="94"/>
      <c r="E1916" s="94"/>
    </row>
    <row r="1917" spans="1:5" x14ac:dyDescent="0.25">
      <c r="A1917" s="94"/>
      <c r="B1917" s="155"/>
      <c r="C1917" s="99"/>
      <c r="D1917" s="94"/>
      <c r="E1917" s="94"/>
    </row>
    <row r="1918" spans="1:5" x14ac:dyDescent="0.25">
      <c r="A1918" s="94"/>
      <c r="B1918" s="155"/>
      <c r="C1918" s="99"/>
      <c r="D1918" s="94"/>
      <c r="E1918" s="94"/>
    </row>
    <row r="1919" spans="1:5" x14ac:dyDescent="0.25">
      <c r="A1919" s="94"/>
      <c r="B1919" s="155"/>
      <c r="C1919" s="99"/>
      <c r="D1919" s="94"/>
      <c r="E1919" s="94"/>
    </row>
    <row r="1920" spans="1:5" x14ac:dyDescent="0.25">
      <c r="A1920" s="94"/>
      <c r="B1920" s="155"/>
      <c r="C1920" s="99"/>
      <c r="D1920" s="94"/>
      <c r="E1920" s="94"/>
    </row>
    <row r="1921" spans="1:5" x14ac:dyDescent="0.25">
      <c r="A1921" s="94"/>
      <c r="B1921" s="155"/>
      <c r="C1921" s="99"/>
      <c r="D1921" s="94"/>
      <c r="E1921" s="94"/>
    </row>
    <row r="1922" spans="1:5" x14ac:dyDescent="0.25">
      <c r="A1922" s="98" t="s">
        <v>17</v>
      </c>
      <c r="B1922" s="157">
        <f>SUM(B1874:B1921)</f>
        <v>0</v>
      </c>
      <c r="C1922" s="100"/>
      <c r="D1922" s="94"/>
      <c r="E1922" s="94"/>
    </row>
    <row r="1925" spans="1:5" x14ac:dyDescent="0.25">
      <c r="A1925" s="94" t="s">
        <v>0</v>
      </c>
      <c r="B1925" s="155" t="s">
        <v>28</v>
      </c>
      <c r="C1925" s="99" t="s">
        <v>536</v>
      </c>
      <c r="D1925" s="94" t="s">
        <v>537</v>
      </c>
      <c r="E1925" s="94" t="s">
        <v>175</v>
      </c>
    </row>
    <row r="1926" spans="1:5" x14ac:dyDescent="0.25">
      <c r="A1926" s="95" t="s">
        <v>23</v>
      </c>
      <c r="B1926" s="155"/>
      <c r="C1926" s="99"/>
      <c r="D1926" s="94"/>
      <c r="E1926" s="94"/>
    </row>
    <row r="1927" spans="1:5" x14ac:dyDescent="0.25">
      <c r="A1927" s="94" t="s">
        <v>23</v>
      </c>
      <c r="B1927" s="156">
        <v>0</v>
      </c>
      <c r="E1927" s="94" t="s">
        <v>23</v>
      </c>
    </row>
    <row r="1928" spans="1:5" x14ac:dyDescent="0.25">
      <c r="A1928" s="94" t="s">
        <v>23</v>
      </c>
      <c r="B1928" s="156">
        <v>0</v>
      </c>
      <c r="E1928" s="94" t="s">
        <v>23</v>
      </c>
    </row>
    <row r="1929" spans="1:5" x14ac:dyDescent="0.25">
      <c r="A1929" s="94" t="s">
        <v>23</v>
      </c>
      <c r="B1929" s="156">
        <v>0</v>
      </c>
      <c r="E1929" s="94"/>
    </row>
    <row r="1930" spans="1:5" x14ac:dyDescent="0.25">
      <c r="A1930" s="94" t="s">
        <v>23</v>
      </c>
      <c r="B1930" s="156">
        <v>0</v>
      </c>
      <c r="E1930" s="94"/>
    </row>
    <row r="1931" spans="1:5" x14ac:dyDescent="0.25">
      <c r="A1931" s="94" t="s">
        <v>23</v>
      </c>
      <c r="B1931" s="156">
        <v>0</v>
      </c>
      <c r="E1931" s="94" t="s">
        <v>23</v>
      </c>
    </row>
    <row r="1932" spans="1:5" x14ac:dyDescent="0.25">
      <c r="A1932" s="94" t="s">
        <v>23</v>
      </c>
      <c r="B1932" s="156">
        <v>0</v>
      </c>
      <c r="E1932" s="94"/>
    </row>
    <row r="1933" spans="1:5" x14ac:dyDescent="0.25">
      <c r="A1933" s="94" t="s">
        <v>23</v>
      </c>
      <c r="B1933" s="156">
        <v>0</v>
      </c>
      <c r="E1933" s="94"/>
    </row>
    <row r="1934" spans="1:5" x14ac:dyDescent="0.25">
      <c r="A1934" s="94" t="s">
        <v>23</v>
      </c>
      <c r="B1934" s="156">
        <v>0</v>
      </c>
      <c r="E1934" s="94" t="s">
        <v>23</v>
      </c>
    </row>
    <row r="1935" spans="1:5" x14ac:dyDescent="0.25">
      <c r="A1935" s="94" t="s">
        <v>23</v>
      </c>
      <c r="B1935" s="156">
        <v>0</v>
      </c>
      <c r="E1935" s="94" t="s">
        <v>23</v>
      </c>
    </row>
    <row r="1936" spans="1:5" x14ac:dyDescent="0.25">
      <c r="A1936" s="94" t="s">
        <v>23</v>
      </c>
      <c r="B1936" s="156">
        <v>0</v>
      </c>
      <c r="D1936" t="s">
        <v>23</v>
      </c>
      <c r="E1936" s="94" t="s">
        <v>23</v>
      </c>
    </row>
    <row r="1937" spans="1:5" x14ac:dyDescent="0.25">
      <c r="A1937" s="94" t="s">
        <v>23</v>
      </c>
      <c r="B1937" s="156">
        <v>0</v>
      </c>
      <c r="E1937" s="94"/>
    </row>
    <row r="1938" spans="1:5" x14ac:dyDescent="0.25">
      <c r="A1938" s="94" t="s">
        <v>23</v>
      </c>
      <c r="B1938" s="156">
        <v>0</v>
      </c>
      <c r="E1938" s="94"/>
    </row>
    <row r="1939" spans="1:5" x14ac:dyDescent="0.25">
      <c r="A1939" s="94" t="s">
        <v>23</v>
      </c>
      <c r="B1939" s="156">
        <v>0</v>
      </c>
      <c r="C1939" t="s">
        <v>23</v>
      </c>
      <c r="D1939" t="s">
        <v>23</v>
      </c>
      <c r="E1939" s="94" t="s">
        <v>23</v>
      </c>
    </row>
    <row r="1940" spans="1:5" x14ac:dyDescent="0.25">
      <c r="A1940" s="94" t="s">
        <v>23</v>
      </c>
      <c r="B1940" s="156">
        <v>0</v>
      </c>
      <c r="C1940" t="s">
        <v>23</v>
      </c>
      <c r="D1940" t="s">
        <v>23</v>
      </c>
      <c r="E1940" s="94"/>
    </row>
    <row r="1941" spans="1:5" x14ac:dyDescent="0.25">
      <c r="A1941" s="94" t="s">
        <v>23</v>
      </c>
      <c r="B1941" s="156">
        <v>0</v>
      </c>
      <c r="C1941" t="s">
        <v>23</v>
      </c>
      <c r="D1941" t="s">
        <v>23</v>
      </c>
      <c r="E1941" s="94"/>
    </row>
    <row r="1942" spans="1:5" x14ac:dyDescent="0.25">
      <c r="A1942" s="94"/>
      <c r="B1942" s="156">
        <v>0</v>
      </c>
      <c r="C1942" t="s">
        <v>23</v>
      </c>
      <c r="D1942" t="s">
        <v>23</v>
      </c>
      <c r="E1942" s="94"/>
    </row>
    <row r="1943" spans="1:5" x14ac:dyDescent="0.25">
      <c r="A1943" s="94"/>
      <c r="B1943" s="156">
        <v>0</v>
      </c>
      <c r="C1943" t="s">
        <v>23</v>
      </c>
      <c r="D1943" t="s">
        <v>23</v>
      </c>
      <c r="E1943" s="94" t="s">
        <v>23</v>
      </c>
    </row>
    <row r="1944" spans="1:5" x14ac:dyDescent="0.25">
      <c r="A1944" s="94"/>
      <c r="B1944" s="156">
        <v>0</v>
      </c>
      <c r="C1944" t="s">
        <v>23</v>
      </c>
      <c r="D1944" t="s">
        <v>23</v>
      </c>
      <c r="E1944" s="94"/>
    </row>
    <row r="1945" spans="1:5" x14ac:dyDescent="0.25">
      <c r="A1945" s="94"/>
      <c r="B1945" s="155">
        <v>0</v>
      </c>
      <c r="C1945" t="s">
        <v>23</v>
      </c>
      <c r="D1945" t="s">
        <v>23</v>
      </c>
      <c r="E1945" s="94"/>
    </row>
    <row r="1946" spans="1:5" x14ac:dyDescent="0.25">
      <c r="A1946" s="94"/>
      <c r="B1946" s="155">
        <v>0</v>
      </c>
      <c r="C1946" t="s">
        <v>23</v>
      </c>
      <c r="D1946" t="s">
        <v>23</v>
      </c>
      <c r="E1946" s="94" t="s">
        <v>23</v>
      </c>
    </row>
    <row r="1947" spans="1:5" x14ac:dyDescent="0.25">
      <c r="A1947" s="94"/>
      <c r="B1947" s="155"/>
      <c r="C1947" s="99"/>
      <c r="D1947" s="94" t="s">
        <v>23</v>
      </c>
      <c r="E1947" s="94"/>
    </row>
    <row r="1948" spans="1:5" x14ac:dyDescent="0.25">
      <c r="A1948" s="94"/>
      <c r="B1948" s="155"/>
      <c r="C1948" s="99"/>
      <c r="D1948" s="94"/>
      <c r="E1948" s="94"/>
    </row>
    <row r="1949" spans="1:5" x14ac:dyDescent="0.25">
      <c r="A1949" s="94"/>
      <c r="B1949" s="155"/>
      <c r="C1949" s="99"/>
      <c r="D1949" s="94"/>
      <c r="E1949" s="94"/>
    </row>
    <row r="1950" spans="1:5" x14ac:dyDescent="0.25">
      <c r="A1950" s="94"/>
      <c r="B1950" s="155"/>
      <c r="C1950" s="99"/>
      <c r="D1950" s="94"/>
      <c r="E1950" s="94"/>
    </row>
    <row r="1951" spans="1:5" x14ac:dyDescent="0.25">
      <c r="A1951" s="94"/>
      <c r="B1951" s="155"/>
      <c r="C1951" s="99"/>
      <c r="D1951" s="94"/>
      <c r="E1951" s="94"/>
    </row>
    <row r="1952" spans="1:5" x14ac:dyDescent="0.25">
      <c r="A1952" s="94"/>
      <c r="B1952" s="155"/>
      <c r="C1952" s="99"/>
      <c r="D1952" s="94"/>
      <c r="E1952" s="94"/>
    </row>
    <row r="1953" spans="1:5" x14ac:dyDescent="0.25">
      <c r="A1953" s="94"/>
      <c r="B1953" s="155"/>
      <c r="C1953" s="99"/>
      <c r="D1953" s="94"/>
      <c r="E1953" s="94"/>
    </row>
    <row r="1954" spans="1:5" x14ac:dyDescent="0.25">
      <c r="A1954" s="94"/>
      <c r="B1954" s="155"/>
      <c r="C1954" s="99"/>
      <c r="D1954" s="94"/>
      <c r="E1954" s="94"/>
    </row>
    <row r="1955" spans="1:5" x14ac:dyDescent="0.25">
      <c r="A1955" s="94"/>
      <c r="B1955" s="155"/>
      <c r="C1955" s="99"/>
      <c r="D1955" s="94"/>
      <c r="E1955" s="94"/>
    </row>
    <row r="1956" spans="1:5" x14ac:dyDescent="0.25">
      <c r="A1956" s="94"/>
      <c r="B1956" s="155"/>
      <c r="C1956" s="99"/>
      <c r="D1956" s="94"/>
      <c r="E1956" s="94"/>
    </row>
    <row r="1957" spans="1:5" x14ac:dyDescent="0.25">
      <c r="A1957" s="94"/>
      <c r="B1957" s="155"/>
      <c r="C1957" s="99"/>
      <c r="D1957" s="94"/>
      <c r="E1957" s="94"/>
    </row>
    <row r="1958" spans="1:5" x14ac:dyDescent="0.25">
      <c r="A1958" s="94"/>
      <c r="B1958" s="155"/>
      <c r="C1958" s="99"/>
      <c r="D1958" s="94"/>
      <c r="E1958" s="94"/>
    </row>
    <row r="1959" spans="1:5" x14ac:dyDescent="0.25">
      <c r="A1959" s="94"/>
      <c r="B1959" s="155"/>
      <c r="C1959" s="99"/>
      <c r="D1959" s="94"/>
      <c r="E1959" s="94"/>
    </row>
    <row r="1960" spans="1:5" x14ac:dyDescent="0.25">
      <c r="A1960" s="94"/>
      <c r="B1960" s="155"/>
      <c r="C1960" s="99"/>
      <c r="D1960" s="94"/>
      <c r="E1960" s="94"/>
    </row>
    <row r="1961" spans="1:5" x14ac:dyDescent="0.25">
      <c r="A1961" s="94"/>
      <c r="B1961" s="155"/>
      <c r="C1961" s="99"/>
      <c r="D1961" s="94"/>
      <c r="E1961" s="94"/>
    </row>
    <row r="1962" spans="1:5" x14ac:dyDescent="0.25">
      <c r="A1962" s="94"/>
      <c r="B1962" s="155"/>
      <c r="C1962" s="99"/>
      <c r="D1962" s="94"/>
      <c r="E1962" s="94"/>
    </row>
    <row r="1963" spans="1:5" x14ac:dyDescent="0.25">
      <c r="A1963" s="94"/>
      <c r="B1963" s="155"/>
      <c r="C1963" s="99"/>
      <c r="D1963" s="94"/>
      <c r="E1963" s="94"/>
    </row>
    <row r="1964" spans="1:5" x14ac:dyDescent="0.25">
      <c r="A1964" s="94"/>
      <c r="B1964" s="155"/>
      <c r="C1964" s="99"/>
      <c r="D1964" s="94"/>
      <c r="E1964" s="94"/>
    </row>
    <row r="1965" spans="1:5" x14ac:dyDescent="0.25">
      <c r="A1965" s="94"/>
      <c r="B1965" s="155"/>
      <c r="C1965" s="99"/>
      <c r="D1965" s="94"/>
      <c r="E1965" s="94"/>
    </row>
    <row r="1966" spans="1:5" x14ac:dyDescent="0.25">
      <c r="A1966" s="98" t="s">
        <v>23</v>
      </c>
      <c r="B1966" s="157" t="s">
        <v>23</v>
      </c>
      <c r="C1966" s="100"/>
      <c r="D1966" s="94"/>
      <c r="E1966" s="94"/>
    </row>
    <row r="1967" spans="1:5" x14ac:dyDescent="0.25">
      <c r="A1967" s="94"/>
      <c r="B1967" s="155"/>
      <c r="C1967" s="99"/>
      <c r="D1967" s="94"/>
      <c r="E1967" s="94"/>
    </row>
    <row r="1968" spans="1:5" x14ac:dyDescent="0.25">
      <c r="A1968" s="94"/>
      <c r="B1968" s="155"/>
      <c r="C1968" s="99"/>
      <c r="D1968" s="94"/>
      <c r="E1968" s="94"/>
    </row>
    <row r="1969" spans="1:5" x14ac:dyDescent="0.25">
      <c r="A1969" s="94"/>
      <c r="B1969" s="155"/>
      <c r="C1969" s="99"/>
      <c r="D1969" s="94"/>
      <c r="E1969" s="94"/>
    </row>
    <row r="1970" spans="1:5" x14ac:dyDescent="0.25">
      <c r="A1970" s="94"/>
      <c r="B1970" s="155"/>
      <c r="C1970" s="99"/>
      <c r="D1970" s="94"/>
      <c r="E1970" s="94"/>
    </row>
    <row r="1971" spans="1:5" x14ac:dyDescent="0.25">
      <c r="A1971" s="94"/>
      <c r="B1971" s="155"/>
      <c r="C1971" s="99"/>
      <c r="D1971" s="94"/>
      <c r="E1971" s="94"/>
    </row>
    <row r="1972" spans="1:5" x14ac:dyDescent="0.25">
      <c r="A1972" s="94"/>
      <c r="B1972" s="155"/>
      <c r="C1972" s="99"/>
      <c r="D1972" s="94"/>
      <c r="E1972" s="94"/>
    </row>
    <row r="1973" spans="1:5" x14ac:dyDescent="0.25">
      <c r="A1973" s="94"/>
      <c r="B1973" s="155"/>
      <c r="C1973" s="99"/>
      <c r="D1973" s="94"/>
      <c r="E1973" s="94"/>
    </row>
    <row r="1974" spans="1:5" x14ac:dyDescent="0.25">
      <c r="A1974" s="98" t="s">
        <v>17</v>
      </c>
      <c r="B1974" s="157">
        <f>SUM(B1926:B1973)</f>
        <v>0</v>
      </c>
      <c r="C1974" s="100"/>
      <c r="D1974" s="94"/>
      <c r="E1974" s="94"/>
    </row>
    <row r="1975" spans="1:5" x14ac:dyDescent="0.25">
      <c r="B1975" s="156" t="s">
        <v>478</v>
      </c>
    </row>
    <row r="1977" spans="1:5" x14ac:dyDescent="0.25">
      <c r="A1977" s="94" t="s">
        <v>0</v>
      </c>
      <c r="B1977" s="155" t="s">
        <v>28</v>
      </c>
      <c r="C1977" s="99" t="s">
        <v>536</v>
      </c>
      <c r="D1977" s="94" t="s">
        <v>537</v>
      </c>
      <c r="E1977" s="94" t="s">
        <v>175</v>
      </c>
    </row>
    <row r="1978" spans="1:5" x14ac:dyDescent="0.25">
      <c r="A1978" s="95" t="s">
        <v>23</v>
      </c>
      <c r="B1978" s="155"/>
      <c r="C1978" s="99"/>
      <c r="D1978" s="94"/>
      <c r="E1978" s="94"/>
    </row>
    <row r="1979" spans="1:5" x14ac:dyDescent="0.25">
      <c r="A1979" s="94" t="s">
        <v>23</v>
      </c>
      <c r="B1979" s="156">
        <v>0</v>
      </c>
      <c r="E1979" s="94" t="s">
        <v>23</v>
      </c>
    </row>
    <row r="1980" spans="1:5" x14ac:dyDescent="0.25">
      <c r="A1980" s="94" t="s">
        <v>23</v>
      </c>
      <c r="B1980" s="156">
        <v>0</v>
      </c>
      <c r="E1980" s="94" t="s">
        <v>23</v>
      </c>
    </row>
    <row r="1981" spans="1:5" x14ac:dyDescent="0.25">
      <c r="A1981" s="94" t="s">
        <v>23</v>
      </c>
      <c r="B1981" s="156">
        <v>0</v>
      </c>
      <c r="E1981" s="94"/>
    </row>
    <row r="1982" spans="1:5" x14ac:dyDescent="0.25">
      <c r="A1982" s="94" t="s">
        <v>23</v>
      </c>
      <c r="B1982" s="156">
        <v>0</v>
      </c>
      <c r="E1982" s="94"/>
    </row>
    <row r="1983" spans="1:5" x14ac:dyDescent="0.25">
      <c r="A1983" s="94" t="s">
        <v>23</v>
      </c>
      <c r="B1983" s="156">
        <v>0</v>
      </c>
      <c r="E1983" s="94" t="s">
        <v>23</v>
      </c>
    </row>
    <row r="1984" spans="1:5" x14ac:dyDescent="0.25">
      <c r="A1984" s="94" t="s">
        <v>23</v>
      </c>
      <c r="B1984" s="156">
        <v>0</v>
      </c>
      <c r="E1984" s="94"/>
    </row>
    <row r="1985" spans="1:5" x14ac:dyDescent="0.25">
      <c r="A1985" s="94" t="s">
        <v>23</v>
      </c>
      <c r="B1985" s="156">
        <v>0</v>
      </c>
      <c r="E1985" s="94"/>
    </row>
    <row r="1986" spans="1:5" x14ac:dyDescent="0.25">
      <c r="A1986" s="94" t="s">
        <v>23</v>
      </c>
      <c r="B1986" s="156">
        <v>0</v>
      </c>
      <c r="E1986" s="94" t="s">
        <v>23</v>
      </c>
    </row>
    <row r="1987" spans="1:5" x14ac:dyDescent="0.25">
      <c r="A1987" s="94" t="s">
        <v>23</v>
      </c>
      <c r="B1987" s="156">
        <v>0</v>
      </c>
      <c r="E1987" s="94" t="s">
        <v>23</v>
      </c>
    </row>
    <row r="1988" spans="1:5" x14ac:dyDescent="0.25">
      <c r="A1988" s="94" t="s">
        <v>23</v>
      </c>
      <c r="B1988" s="156">
        <v>0</v>
      </c>
      <c r="D1988" t="s">
        <v>23</v>
      </c>
      <c r="E1988" s="94" t="s">
        <v>23</v>
      </c>
    </row>
    <row r="1989" spans="1:5" x14ac:dyDescent="0.25">
      <c r="A1989" s="94" t="s">
        <v>23</v>
      </c>
      <c r="B1989" s="156">
        <v>0</v>
      </c>
      <c r="E1989" s="94"/>
    </row>
    <row r="1990" spans="1:5" x14ac:dyDescent="0.25">
      <c r="A1990" s="94" t="s">
        <v>23</v>
      </c>
      <c r="B1990" s="156">
        <v>0</v>
      </c>
      <c r="E1990" s="94"/>
    </row>
    <row r="1991" spans="1:5" x14ac:dyDescent="0.25">
      <c r="A1991" s="94" t="s">
        <v>23</v>
      </c>
      <c r="B1991" s="156">
        <v>0</v>
      </c>
      <c r="C1991" t="s">
        <v>23</v>
      </c>
      <c r="D1991" t="s">
        <v>23</v>
      </c>
      <c r="E1991" s="94" t="s">
        <v>23</v>
      </c>
    </row>
    <row r="1992" spans="1:5" x14ac:dyDescent="0.25">
      <c r="A1992" s="94" t="s">
        <v>23</v>
      </c>
      <c r="B1992" s="156">
        <v>0</v>
      </c>
      <c r="C1992" t="s">
        <v>23</v>
      </c>
      <c r="D1992" t="s">
        <v>23</v>
      </c>
      <c r="E1992" s="94"/>
    </row>
    <row r="1993" spans="1:5" x14ac:dyDescent="0.25">
      <c r="A1993" s="94" t="s">
        <v>23</v>
      </c>
      <c r="B1993" s="156">
        <v>0</v>
      </c>
      <c r="C1993" t="s">
        <v>23</v>
      </c>
      <c r="D1993" t="s">
        <v>23</v>
      </c>
      <c r="E1993" s="94"/>
    </row>
    <row r="1994" spans="1:5" x14ac:dyDescent="0.25">
      <c r="A1994" s="94"/>
      <c r="B1994" s="156">
        <v>0</v>
      </c>
      <c r="C1994" t="s">
        <v>23</v>
      </c>
      <c r="D1994" t="s">
        <v>23</v>
      </c>
      <c r="E1994" s="94"/>
    </row>
    <row r="1995" spans="1:5" x14ac:dyDescent="0.25">
      <c r="A1995" s="94"/>
      <c r="B1995" s="156">
        <v>0</v>
      </c>
      <c r="C1995" t="s">
        <v>23</v>
      </c>
      <c r="D1995" t="s">
        <v>23</v>
      </c>
      <c r="E1995" s="94" t="s">
        <v>23</v>
      </c>
    </row>
    <row r="1996" spans="1:5" x14ac:dyDescent="0.25">
      <c r="A1996" s="94"/>
      <c r="B1996" s="156">
        <v>0</v>
      </c>
      <c r="C1996" t="s">
        <v>23</v>
      </c>
      <c r="D1996" t="s">
        <v>23</v>
      </c>
      <c r="E1996" s="94"/>
    </row>
    <row r="1997" spans="1:5" x14ac:dyDescent="0.25">
      <c r="A1997" s="94"/>
      <c r="B1997" s="155">
        <v>0</v>
      </c>
      <c r="C1997" t="s">
        <v>23</v>
      </c>
      <c r="D1997" t="s">
        <v>23</v>
      </c>
      <c r="E1997" s="94"/>
    </row>
    <row r="1998" spans="1:5" x14ac:dyDescent="0.25">
      <c r="A1998" s="94"/>
      <c r="B1998" s="155">
        <v>0</v>
      </c>
      <c r="C1998" t="s">
        <v>23</v>
      </c>
      <c r="D1998" t="s">
        <v>23</v>
      </c>
      <c r="E1998" s="94" t="s">
        <v>23</v>
      </c>
    </row>
    <row r="1999" spans="1:5" x14ac:dyDescent="0.25">
      <c r="A1999" s="94"/>
      <c r="B1999" s="155"/>
      <c r="C1999" s="99"/>
      <c r="D1999" s="94" t="s">
        <v>23</v>
      </c>
      <c r="E1999" s="94"/>
    </row>
    <row r="2000" spans="1:5" x14ac:dyDescent="0.25">
      <c r="A2000" s="94"/>
      <c r="B2000" s="155"/>
      <c r="C2000" s="99"/>
      <c r="D2000" s="94"/>
      <c r="E2000" s="94"/>
    </row>
    <row r="2001" spans="1:5" x14ac:dyDescent="0.25">
      <c r="A2001" s="94"/>
      <c r="B2001" s="155"/>
      <c r="C2001" s="99"/>
      <c r="D2001" s="94"/>
      <c r="E2001" s="94"/>
    </row>
    <row r="2002" spans="1:5" x14ac:dyDescent="0.25">
      <c r="A2002" s="94"/>
      <c r="B2002" s="155"/>
      <c r="C2002" s="99"/>
      <c r="D2002" s="94"/>
      <c r="E2002" s="94"/>
    </row>
    <row r="2003" spans="1:5" x14ac:dyDescent="0.25">
      <c r="A2003" s="94"/>
      <c r="B2003" s="155"/>
      <c r="C2003" s="99"/>
      <c r="D2003" s="94"/>
      <c r="E2003" s="94"/>
    </row>
    <row r="2004" spans="1:5" x14ac:dyDescent="0.25">
      <c r="A2004" s="94"/>
      <c r="B2004" s="155"/>
      <c r="C2004" s="99"/>
      <c r="D2004" s="94"/>
      <c r="E2004" s="94"/>
    </row>
    <row r="2005" spans="1:5" x14ac:dyDescent="0.25">
      <c r="A2005" s="94"/>
      <c r="B2005" s="155"/>
      <c r="C2005" s="99"/>
      <c r="D2005" s="94"/>
      <c r="E2005" s="94"/>
    </row>
    <row r="2006" spans="1:5" x14ac:dyDescent="0.25">
      <c r="A2006" s="94"/>
      <c r="B2006" s="155"/>
      <c r="C2006" s="99"/>
      <c r="D2006" s="94"/>
      <c r="E2006" s="94"/>
    </row>
    <row r="2007" spans="1:5" x14ac:dyDescent="0.25">
      <c r="A2007" s="94"/>
      <c r="B2007" s="155"/>
      <c r="C2007" s="99"/>
      <c r="D2007" s="94"/>
      <c r="E2007" s="94"/>
    </row>
    <row r="2008" spans="1:5" x14ac:dyDescent="0.25">
      <c r="A2008" s="94"/>
      <c r="B2008" s="155"/>
      <c r="C2008" s="99"/>
      <c r="D2008" s="94"/>
      <c r="E2008" s="94"/>
    </row>
    <row r="2009" spans="1:5" x14ac:dyDescent="0.25">
      <c r="A2009" s="94"/>
      <c r="B2009" s="155"/>
      <c r="C2009" s="99"/>
      <c r="D2009" s="94"/>
      <c r="E2009" s="94"/>
    </row>
    <row r="2010" spans="1:5" x14ac:dyDescent="0.25">
      <c r="A2010" s="94"/>
      <c r="B2010" s="155"/>
      <c r="C2010" s="99"/>
      <c r="D2010" s="94"/>
      <c r="E2010" s="94"/>
    </row>
    <row r="2011" spans="1:5" x14ac:dyDescent="0.25">
      <c r="A2011" s="94"/>
      <c r="B2011" s="155"/>
      <c r="C2011" s="99"/>
      <c r="D2011" s="94"/>
      <c r="E2011" s="94"/>
    </row>
    <row r="2012" spans="1:5" x14ac:dyDescent="0.25">
      <c r="A2012" s="94"/>
      <c r="B2012" s="155"/>
      <c r="C2012" s="99"/>
      <c r="D2012" s="94"/>
      <c r="E2012" s="94"/>
    </row>
    <row r="2013" spans="1:5" x14ac:dyDescent="0.25">
      <c r="A2013" s="94"/>
      <c r="B2013" s="155"/>
      <c r="C2013" s="99"/>
      <c r="D2013" s="94"/>
      <c r="E2013" s="94"/>
    </row>
    <row r="2014" spans="1:5" x14ac:dyDescent="0.25">
      <c r="A2014" s="94"/>
      <c r="B2014" s="155"/>
      <c r="C2014" s="99"/>
      <c r="D2014" s="94"/>
      <c r="E2014" s="94"/>
    </row>
    <row r="2015" spans="1:5" x14ac:dyDescent="0.25">
      <c r="A2015" s="94"/>
      <c r="B2015" s="155"/>
      <c r="C2015" s="99"/>
      <c r="D2015" s="94"/>
      <c r="E2015" s="94"/>
    </row>
    <row r="2016" spans="1:5" x14ac:dyDescent="0.25">
      <c r="A2016" s="94"/>
      <c r="B2016" s="155"/>
      <c r="C2016" s="99"/>
      <c r="D2016" s="94"/>
      <c r="E2016" s="94"/>
    </row>
    <row r="2017" spans="1:5" x14ac:dyDescent="0.25">
      <c r="A2017" s="94"/>
      <c r="B2017" s="155"/>
      <c r="C2017" s="99"/>
      <c r="D2017" s="94"/>
      <c r="E2017" s="94"/>
    </row>
    <row r="2018" spans="1:5" x14ac:dyDescent="0.25">
      <c r="A2018" s="98" t="s">
        <v>23</v>
      </c>
      <c r="B2018" s="157" t="s">
        <v>23</v>
      </c>
      <c r="C2018" s="100"/>
      <c r="D2018" s="94"/>
      <c r="E2018" s="94"/>
    </row>
    <row r="2019" spans="1:5" x14ac:dyDescent="0.25">
      <c r="A2019" s="94"/>
      <c r="B2019" s="155"/>
      <c r="C2019" s="99"/>
      <c r="D2019" s="94"/>
      <c r="E2019" s="94"/>
    </row>
    <row r="2020" spans="1:5" x14ac:dyDescent="0.25">
      <c r="A2020" s="94"/>
      <c r="B2020" s="155"/>
      <c r="C2020" s="99"/>
      <c r="D2020" s="94"/>
      <c r="E2020" s="94"/>
    </row>
    <row r="2021" spans="1:5" x14ac:dyDescent="0.25">
      <c r="A2021" s="94"/>
      <c r="B2021" s="155"/>
      <c r="C2021" s="99"/>
      <c r="D2021" s="94"/>
      <c r="E2021" s="94"/>
    </row>
    <row r="2022" spans="1:5" x14ac:dyDescent="0.25">
      <c r="A2022" s="94"/>
      <c r="B2022" s="155"/>
      <c r="C2022" s="99"/>
      <c r="D2022" s="94"/>
      <c r="E2022" s="94"/>
    </row>
    <row r="2023" spans="1:5" x14ac:dyDescent="0.25">
      <c r="A2023" s="94"/>
      <c r="B2023" s="155"/>
      <c r="C2023" s="99"/>
      <c r="D2023" s="94"/>
      <c r="E2023" s="94"/>
    </row>
    <row r="2024" spans="1:5" x14ac:dyDescent="0.25">
      <c r="A2024" s="94"/>
      <c r="B2024" s="155"/>
      <c r="C2024" s="99"/>
      <c r="D2024" s="94"/>
      <c r="E2024" s="94"/>
    </row>
    <row r="2025" spans="1:5" x14ac:dyDescent="0.25">
      <c r="A2025" s="94"/>
      <c r="B2025" s="155"/>
      <c r="C2025" s="99"/>
      <c r="D2025" s="94"/>
      <c r="E2025" s="94"/>
    </row>
    <row r="2026" spans="1:5" x14ac:dyDescent="0.25">
      <c r="A2026" s="98" t="s">
        <v>17</v>
      </c>
      <c r="B2026" s="157">
        <f>SUM(B1978:B2025)</f>
        <v>0</v>
      </c>
      <c r="C2026" s="100"/>
      <c r="D2026" s="94"/>
      <c r="E2026" s="94"/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58"/>
  <sheetViews>
    <sheetView topLeftCell="A1591" workbookViewId="0">
      <selection activeCell="A1591" sqref="A1591"/>
    </sheetView>
  </sheetViews>
  <sheetFormatPr defaultRowHeight="13.2" x14ac:dyDescent="0.25"/>
  <cols>
    <col min="1" max="1" width="10.109375" bestFit="1" customWidth="1"/>
    <col min="2" max="2" width="14.77734375" style="96" customWidth="1"/>
    <col min="3" max="3" width="17.5546875" customWidth="1"/>
    <col min="4" max="4" width="28.33203125" customWidth="1"/>
    <col min="5" max="5" width="75.5546875" customWidth="1"/>
  </cols>
  <sheetData>
    <row r="1" spans="1:5" x14ac:dyDescent="0.25">
      <c r="A1" s="98" t="s">
        <v>0</v>
      </c>
      <c r="B1" s="118" t="s">
        <v>1304</v>
      </c>
      <c r="C1" s="98" t="s">
        <v>1305</v>
      </c>
      <c r="D1" s="98" t="s">
        <v>537</v>
      </c>
      <c r="E1" s="98" t="s">
        <v>175</v>
      </c>
    </row>
    <row r="2" spans="1:5" x14ac:dyDescent="0.25">
      <c r="A2" s="95">
        <v>45293</v>
      </c>
      <c r="B2" s="118">
        <v>0</v>
      </c>
      <c r="C2" s="98"/>
      <c r="D2" s="98" t="s">
        <v>23</v>
      </c>
      <c r="E2" s="94" t="s">
        <v>23</v>
      </c>
    </row>
    <row r="3" spans="1:5" x14ac:dyDescent="0.25">
      <c r="A3" s="94" t="s">
        <v>240</v>
      </c>
      <c r="B3" s="96">
        <v>4557.8100000000004</v>
      </c>
      <c r="C3" t="s">
        <v>1306</v>
      </c>
      <c r="D3" t="s">
        <v>1307</v>
      </c>
      <c r="E3" s="94"/>
    </row>
    <row r="4" spans="1:5" x14ac:dyDescent="0.25">
      <c r="A4" s="94" t="s">
        <v>240</v>
      </c>
      <c r="B4" s="96">
        <v>6132.53</v>
      </c>
      <c r="C4" t="s">
        <v>1308</v>
      </c>
      <c r="D4" t="s">
        <v>1309</v>
      </c>
      <c r="E4" s="94"/>
    </row>
    <row r="5" spans="1:5" x14ac:dyDescent="0.25">
      <c r="A5" s="94" t="s">
        <v>240</v>
      </c>
      <c r="B5" s="96">
        <v>3966.06</v>
      </c>
      <c r="C5" t="s">
        <v>1310</v>
      </c>
      <c r="D5" t="s">
        <v>1311</v>
      </c>
      <c r="E5" s="94"/>
    </row>
    <row r="6" spans="1:5" x14ac:dyDescent="0.25">
      <c r="A6" s="94" t="s">
        <v>240</v>
      </c>
      <c r="B6" s="96">
        <v>3521.93</v>
      </c>
      <c r="C6" t="s">
        <v>1312</v>
      </c>
      <c r="D6" t="s">
        <v>1313</v>
      </c>
      <c r="E6" s="94"/>
    </row>
    <row r="7" spans="1:5" x14ac:dyDescent="0.25">
      <c r="A7" s="94" t="s">
        <v>240</v>
      </c>
      <c r="B7" s="96">
        <v>968</v>
      </c>
      <c r="C7">
        <v>33132300068</v>
      </c>
      <c r="D7" t="s">
        <v>1314</v>
      </c>
      <c r="E7" s="94"/>
    </row>
    <row r="8" spans="1:5" x14ac:dyDescent="0.25">
      <c r="A8" s="94"/>
      <c r="B8" s="102"/>
      <c r="C8" s="94"/>
      <c r="D8" s="94"/>
      <c r="E8" s="94"/>
    </row>
    <row r="9" spans="1:5" x14ac:dyDescent="0.25">
      <c r="A9" s="94"/>
      <c r="B9" s="102"/>
      <c r="C9" s="94"/>
      <c r="D9" s="94"/>
      <c r="E9" s="94"/>
    </row>
    <row r="10" spans="1:5" x14ac:dyDescent="0.25">
      <c r="A10" s="94"/>
      <c r="B10" s="102"/>
      <c r="C10" s="94"/>
      <c r="D10" s="94"/>
      <c r="E10" s="94"/>
    </row>
    <row r="11" spans="1:5" x14ac:dyDescent="0.25">
      <c r="A11" s="94"/>
      <c r="B11" s="102"/>
      <c r="C11" s="94"/>
      <c r="D11" s="94"/>
      <c r="E11" s="94"/>
    </row>
    <row r="12" spans="1:5" x14ac:dyDescent="0.25">
      <c r="A12" s="94"/>
      <c r="B12" s="102"/>
      <c r="C12" s="94"/>
      <c r="D12" s="94"/>
      <c r="E12" s="94"/>
    </row>
    <row r="13" spans="1:5" x14ac:dyDescent="0.25">
      <c r="A13" s="94"/>
      <c r="B13" s="102"/>
      <c r="C13" s="94"/>
      <c r="D13" s="94"/>
      <c r="E13" s="94"/>
    </row>
    <row r="14" spans="1:5" x14ac:dyDescent="0.25">
      <c r="A14" s="94"/>
      <c r="B14" s="102"/>
      <c r="C14" s="94"/>
      <c r="D14" s="94"/>
      <c r="E14" s="94"/>
    </row>
    <row r="15" spans="1:5" x14ac:dyDescent="0.25">
      <c r="A15" s="94"/>
      <c r="B15" s="102"/>
      <c r="C15" s="94"/>
      <c r="D15" s="94"/>
      <c r="E15" s="94"/>
    </row>
    <row r="16" spans="1:5" x14ac:dyDescent="0.25">
      <c r="A16" s="94"/>
      <c r="B16" s="102"/>
      <c r="C16" s="94"/>
      <c r="D16" s="94"/>
      <c r="E16" s="94"/>
    </row>
    <row r="17" spans="1:5" x14ac:dyDescent="0.25">
      <c r="A17" s="94"/>
      <c r="B17" s="102"/>
      <c r="C17" s="94"/>
      <c r="D17" s="94"/>
      <c r="E17" s="94"/>
    </row>
    <row r="18" spans="1:5" x14ac:dyDescent="0.25">
      <c r="A18" s="94"/>
      <c r="B18" s="102"/>
      <c r="C18" s="94"/>
      <c r="D18" s="94"/>
      <c r="E18" s="94"/>
    </row>
    <row r="19" spans="1:5" x14ac:dyDescent="0.25">
      <c r="A19" s="94"/>
      <c r="B19" s="102"/>
      <c r="C19" s="94"/>
      <c r="D19" s="94"/>
      <c r="E19" s="94"/>
    </row>
    <row r="20" spans="1:5" x14ac:dyDescent="0.25">
      <c r="A20" s="94"/>
      <c r="B20" s="102"/>
      <c r="C20" s="94"/>
      <c r="D20" s="94"/>
      <c r="E20" s="94"/>
    </row>
    <row r="21" spans="1:5" x14ac:dyDescent="0.25">
      <c r="A21" s="94"/>
      <c r="B21" s="102"/>
      <c r="C21" s="94"/>
      <c r="D21" s="94"/>
      <c r="E21" s="94"/>
    </row>
    <row r="22" spans="1:5" x14ac:dyDescent="0.25">
      <c r="A22" s="94"/>
      <c r="B22" s="102"/>
      <c r="C22" s="94"/>
      <c r="D22" s="94"/>
      <c r="E22" s="94"/>
    </row>
    <row r="23" spans="1:5" x14ac:dyDescent="0.25">
      <c r="A23" s="94"/>
      <c r="B23" s="102"/>
      <c r="C23" s="94"/>
      <c r="D23" s="94"/>
      <c r="E23" s="94"/>
    </row>
    <row r="24" spans="1:5" x14ac:dyDescent="0.25">
      <c r="A24" s="94"/>
      <c r="B24" s="102"/>
      <c r="C24" s="94"/>
      <c r="D24" s="94"/>
      <c r="E24" s="94"/>
    </row>
    <row r="25" spans="1:5" x14ac:dyDescent="0.25">
      <c r="A25" s="94"/>
      <c r="B25" s="102"/>
      <c r="C25" s="94"/>
      <c r="D25" s="94"/>
      <c r="E25" s="94"/>
    </row>
    <row r="26" spans="1:5" x14ac:dyDescent="0.25">
      <c r="A26" s="94"/>
      <c r="B26" s="102"/>
      <c r="C26" s="94"/>
      <c r="D26" s="94"/>
      <c r="E26" s="94"/>
    </row>
    <row r="27" spans="1:5" x14ac:dyDescent="0.25">
      <c r="A27" s="94"/>
      <c r="B27" s="102"/>
      <c r="C27" s="94"/>
      <c r="D27" s="94"/>
      <c r="E27" s="94"/>
    </row>
    <row r="28" spans="1:5" x14ac:dyDescent="0.25">
      <c r="A28" s="94"/>
      <c r="B28" s="102"/>
      <c r="C28" s="94"/>
      <c r="D28" s="94"/>
      <c r="E28" s="94"/>
    </row>
    <row r="29" spans="1:5" x14ac:dyDescent="0.25">
      <c r="A29" s="94"/>
      <c r="B29" s="102"/>
      <c r="C29" s="94"/>
      <c r="D29" s="94"/>
      <c r="E29" s="94"/>
    </row>
    <row r="30" spans="1:5" x14ac:dyDescent="0.25">
      <c r="A30" s="94"/>
      <c r="B30" s="102"/>
      <c r="C30" s="94"/>
      <c r="D30" s="94"/>
      <c r="E30" s="94"/>
    </row>
    <row r="31" spans="1:5" x14ac:dyDescent="0.25">
      <c r="A31" s="94"/>
      <c r="B31" s="102"/>
      <c r="C31" s="94"/>
      <c r="D31" s="94"/>
      <c r="E31" s="94"/>
    </row>
    <row r="32" spans="1:5" x14ac:dyDescent="0.25">
      <c r="A32" s="94"/>
      <c r="B32" s="102"/>
      <c r="C32" s="94"/>
      <c r="D32" s="94"/>
      <c r="E32" s="94"/>
    </row>
    <row r="33" spans="1:5" x14ac:dyDescent="0.25">
      <c r="A33" s="94"/>
      <c r="B33" s="102"/>
      <c r="C33" s="94"/>
      <c r="D33" s="94"/>
      <c r="E33" s="94"/>
    </row>
    <row r="34" spans="1:5" x14ac:dyDescent="0.25">
      <c r="A34" s="94"/>
      <c r="B34" s="102"/>
      <c r="C34" s="94"/>
      <c r="D34" s="94"/>
      <c r="E34" s="94"/>
    </row>
    <row r="35" spans="1:5" x14ac:dyDescent="0.25">
      <c r="A35" s="94"/>
      <c r="B35" s="102"/>
      <c r="C35" s="94"/>
      <c r="D35" s="94"/>
      <c r="E35" s="94"/>
    </row>
    <row r="36" spans="1:5" x14ac:dyDescent="0.25">
      <c r="A36" s="94"/>
      <c r="B36" s="102"/>
      <c r="C36" s="94"/>
      <c r="D36" s="94"/>
      <c r="E36" s="94"/>
    </row>
    <row r="37" spans="1:5" x14ac:dyDescent="0.25">
      <c r="A37" s="94"/>
      <c r="B37" s="102"/>
      <c r="C37" s="94"/>
      <c r="D37" s="94"/>
      <c r="E37" s="94"/>
    </row>
    <row r="38" spans="1:5" x14ac:dyDescent="0.25">
      <c r="A38" s="94"/>
      <c r="B38" s="102"/>
      <c r="C38" s="94"/>
      <c r="D38" s="94"/>
      <c r="E38" s="94"/>
    </row>
    <row r="39" spans="1:5" x14ac:dyDescent="0.25">
      <c r="A39" s="94"/>
      <c r="B39" s="102"/>
      <c r="C39" s="94"/>
      <c r="D39" s="94"/>
      <c r="E39" s="94"/>
    </row>
    <row r="40" spans="1:5" x14ac:dyDescent="0.25">
      <c r="A40" s="94"/>
      <c r="B40" s="102"/>
      <c r="C40" s="94"/>
      <c r="D40" s="94"/>
      <c r="E40" s="94"/>
    </row>
    <row r="41" spans="1:5" x14ac:dyDescent="0.25">
      <c r="A41" s="94"/>
      <c r="B41" s="102"/>
      <c r="C41" s="94"/>
      <c r="D41" s="94"/>
      <c r="E41" s="94"/>
    </row>
    <row r="42" spans="1:5" x14ac:dyDescent="0.25">
      <c r="A42" s="94"/>
      <c r="B42" s="102"/>
      <c r="C42" s="94"/>
      <c r="D42" s="94"/>
      <c r="E42" s="94"/>
    </row>
    <row r="43" spans="1:5" x14ac:dyDescent="0.25">
      <c r="A43" s="94"/>
      <c r="B43" s="102"/>
      <c r="C43" s="94"/>
      <c r="D43" s="94"/>
      <c r="E43" s="94"/>
    </row>
    <row r="44" spans="1:5" x14ac:dyDescent="0.25">
      <c r="A44" s="94"/>
      <c r="B44" s="102"/>
      <c r="C44" s="94"/>
      <c r="D44" s="94"/>
      <c r="E44" s="94"/>
    </row>
    <row r="45" spans="1:5" x14ac:dyDescent="0.25">
      <c r="A45" s="94"/>
      <c r="B45" s="102"/>
      <c r="C45" s="94"/>
      <c r="D45" s="94"/>
      <c r="E45" s="94"/>
    </row>
    <row r="46" spans="1:5" x14ac:dyDescent="0.25">
      <c r="A46" s="94"/>
      <c r="B46" s="102"/>
      <c r="C46" s="94"/>
      <c r="D46" s="94"/>
      <c r="E46" s="94"/>
    </row>
    <row r="47" spans="1:5" x14ac:dyDescent="0.25">
      <c r="A47" s="94"/>
      <c r="B47" s="102"/>
      <c r="C47" s="94"/>
      <c r="D47" s="94"/>
      <c r="E47" s="94"/>
    </row>
    <row r="48" spans="1:5" x14ac:dyDescent="0.25">
      <c r="A48" s="94"/>
      <c r="B48" s="102"/>
      <c r="C48" s="94"/>
      <c r="D48" s="94"/>
      <c r="E48" s="94"/>
    </row>
    <row r="49" spans="1:8" x14ac:dyDescent="0.25">
      <c r="A49" s="94"/>
      <c r="B49" s="102"/>
      <c r="C49" s="94"/>
      <c r="D49" s="94"/>
      <c r="E49" s="94"/>
    </row>
    <row r="50" spans="1:8" x14ac:dyDescent="0.25">
      <c r="A50" s="98" t="s">
        <v>11</v>
      </c>
      <c r="B50" s="102">
        <f>SUM(B2:B49)</f>
        <v>19146.329999999998</v>
      </c>
      <c r="C50" s="94"/>
      <c r="D50" s="94"/>
      <c r="E50" s="94"/>
    </row>
    <row r="53" spans="1:8" x14ac:dyDescent="0.25">
      <c r="A53" s="98" t="s">
        <v>0</v>
      </c>
      <c r="B53" s="118" t="s">
        <v>1304</v>
      </c>
      <c r="C53" s="98" t="s">
        <v>1315</v>
      </c>
      <c r="D53" s="98" t="s">
        <v>537</v>
      </c>
      <c r="E53" s="98" t="s">
        <v>175</v>
      </c>
    </row>
    <row r="54" spans="1:8" x14ac:dyDescent="0.25">
      <c r="A54" s="95">
        <v>45294</v>
      </c>
      <c r="B54" s="118">
        <v>0</v>
      </c>
      <c r="C54" s="98"/>
      <c r="D54" s="98" t="s">
        <v>23</v>
      </c>
      <c r="E54" s="94"/>
    </row>
    <row r="55" spans="1:8" x14ac:dyDescent="0.25">
      <c r="A55" s="98" t="s">
        <v>240</v>
      </c>
      <c r="B55" s="96">
        <v>412</v>
      </c>
      <c r="C55" t="s">
        <v>1316</v>
      </c>
      <c r="D55" t="s">
        <v>1317</v>
      </c>
      <c r="E55" s="94"/>
    </row>
    <row r="56" spans="1:8" x14ac:dyDescent="0.25">
      <c r="A56" s="98" t="s">
        <v>240</v>
      </c>
      <c r="B56" s="96">
        <v>11525.67</v>
      </c>
      <c r="C56" t="s">
        <v>1318</v>
      </c>
      <c r="D56" t="s">
        <v>1319</v>
      </c>
      <c r="E56" s="94" t="s">
        <v>23</v>
      </c>
    </row>
    <row r="57" spans="1:8" x14ac:dyDescent="0.25">
      <c r="A57" s="98" t="s">
        <v>240</v>
      </c>
      <c r="B57" s="96">
        <v>5748.03</v>
      </c>
      <c r="C57" t="s">
        <v>1320</v>
      </c>
      <c r="D57" t="s">
        <v>1321</v>
      </c>
      <c r="E57" s="94"/>
    </row>
    <row r="58" spans="1:8" x14ac:dyDescent="0.25">
      <c r="A58" s="98" t="s">
        <v>240</v>
      </c>
      <c r="B58" s="96">
        <v>4233.03</v>
      </c>
      <c r="C58" t="s">
        <v>1322</v>
      </c>
      <c r="D58" t="s">
        <v>539</v>
      </c>
      <c r="E58" s="94"/>
    </row>
    <row r="59" spans="1:8" x14ac:dyDescent="0.25">
      <c r="A59" s="98" t="s">
        <v>240</v>
      </c>
      <c r="B59" s="96">
        <v>84</v>
      </c>
      <c r="C59" t="s">
        <v>1323</v>
      </c>
      <c r="D59" t="s">
        <v>1324</v>
      </c>
      <c r="E59" s="98" t="s">
        <v>1325</v>
      </c>
    </row>
    <row r="60" spans="1:8" x14ac:dyDescent="0.25">
      <c r="A60" s="94"/>
      <c r="B60" s="102"/>
      <c r="C60" s="94"/>
      <c r="D60" s="94"/>
      <c r="E60" s="94"/>
      <c r="H60" s="93" t="s">
        <v>23</v>
      </c>
    </row>
    <row r="61" spans="1:8" x14ac:dyDescent="0.25">
      <c r="A61" s="94"/>
      <c r="B61" s="102"/>
      <c r="C61" s="94"/>
      <c r="D61" s="94"/>
      <c r="E61" s="94"/>
      <c r="H61" s="93" t="s">
        <v>23</v>
      </c>
    </row>
    <row r="62" spans="1:8" x14ac:dyDescent="0.25">
      <c r="A62" s="94"/>
      <c r="B62" s="102"/>
      <c r="C62" s="94"/>
      <c r="D62" s="94"/>
      <c r="E62" s="94"/>
      <c r="H62" s="93" t="s">
        <v>23</v>
      </c>
    </row>
    <row r="63" spans="1:8" x14ac:dyDescent="0.25">
      <c r="A63" s="94"/>
      <c r="B63" s="102"/>
      <c r="C63" s="94"/>
      <c r="D63" s="94"/>
      <c r="E63" s="94"/>
    </row>
    <row r="64" spans="1:8" x14ac:dyDescent="0.25">
      <c r="A64" s="94"/>
      <c r="B64" s="102"/>
      <c r="C64" s="94"/>
      <c r="D64" s="94"/>
      <c r="E64" s="94"/>
    </row>
    <row r="65" spans="1:5" x14ac:dyDescent="0.25">
      <c r="A65" s="94"/>
      <c r="B65" s="102"/>
      <c r="C65" s="94"/>
      <c r="D65" s="94"/>
      <c r="E65" s="94"/>
    </row>
    <row r="66" spans="1:5" x14ac:dyDescent="0.25">
      <c r="A66" s="94"/>
      <c r="B66" s="102"/>
      <c r="C66" s="94"/>
      <c r="D66" s="94"/>
      <c r="E66" s="94"/>
    </row>
    <row r="67" spans="1:5" x14ac:dyDescent="0.25">
      <c r="A67" s="94"/>
      <c r="B67" s="102"/>
      <c r="C67" s="94"/>
      <c r="D67" s="94"/>
      <c r="E67" s="94"/>
    </row>
    <row r="68" spans="1:5" x14ac:dyDescent="0.25">
      <c r="A68" s="94"/>
      <c r="B68" s="102"/>
      <c r="C68" s="94"/>
      <c r="D68" s="94"/>
      <c r="E68" s="94"/>
    </row>
    <row r="69" spans="1:5" x14ac:dyDescent="0.25">
      <c r="A69" s="94"/>
      <c r="B69" s="102"/>
      <c r="C69" s="94"/>
      <c r="D69" s="94"/>
      <c r="E69" s="94"/>
    </row>
    <row r="70" spans="1:5" x14ac:dyDescent="0.25">
      <c r="A70" s="94"/>
      <c r="B70" s="102"/>
      <c r="C70" s="94"/>
      <c r="D70" s="94"/>
      <c r="E70" s="94"/>
    </row>
    <row r="71" spans="1:5" x14ac:dyDescent="0.25">
      <c r="A71" s="94"/>
      <c r="B71" s="102"/>
      <c r="C71" s="94"/>
      <c r="D71" s="94"/>
      <c r="E71" s="94"/>
    </row>
    <row r="72" spans="1:5" x14ac:dyDescent="0.25">
      <c r="A72" s="94"/>
      <c r="B72" s="102"/>
      <c r="C72" s="94"/>
      <c r="D72" s="94"/>
      <c r="E72" s="94"/>
    </row>
    <row r="73" spans="1:5" x14ac:dyDescent="0.25">
      <c r="A73" s="94"/>
      <c r="B73" s="102"/>
      <c r="C73" s="94"/>
      <c r="D73" s="94"/>
      <c r="E73" s="94"/>
    </row>
    <row r="74" spans="1:5" x14ac:dyDescent="0.25">
      <c r="A74" s="94"/>
      <c r="B74" s="102"/>
      <c r="C74" s="94"/>
      <c r="D74" s="94"/>
      <c r="E74" s="94"/>
    </row>
    <row r="75" spans="1:5" x14ac:dyDescent="0.25">
      <c r="A75" s="94"/>
      <c r="B75" s="102"/>
      <c r="C75" s="94"/>
      <c r="D75" s="94"/>
      <c r="E75" s="94"/>
    </row>
    <row r="76" spans="1:5" x14ac:dyDescent="0.25">
      <c r="A76" s="94"/>
      <c r="B76" s="102"/>
      <c r="C76" s="94"/>
      <c r="D76" s="94"/>
      <c r="E76" s="94"/>
    </row>
    <row r="77" spans="1:5" x14ac:dyDescent="0.25">
      <c r="A77" s="94"/>
      <c r="B77" s="102"/>
      <c r="C77" s="94"/>
      <c r="D77" s="94"/>
      <c r="E77" s="94"/>
    </row>
    <row r="78" spans="1:5" x14ac:dyDescent="0.25">
      <c r="A78" s="94"/>
      <c r="B78" s="102"/>
      <c r="C78" s="94"/>
      <c r="D78" s="94"/>
      <c r="E78" s="94"/>
    </row>
    <row r="79" spans="1:5" x14ac:dyDescent="0.25">
      <c r="A79" s="94"/>
      <c r="B79" s="102"/>
      <c r="C79" s="94"/>
      <c r="D79" s="94"/>
      <c r="E79" s="94"/>
    </row>
    <row r="80" spans="1:5" x14ac:dyDescent="0.25">
      <c r="A80" s="94"/>
      <c r="B80" s="102"/>
      <c r="C80" s="94"/>
      <c r="D80" s="94"/>
      <c r="E80" s="94"/>
    </row>
    <row r="81" spans="1:5" x14ac:dyDescent="0.25">
      <c r="A81" s="94"/>
      <c r="B81" s="102"/>
      <c r="C81" s="94"/>
      <c r="D81" s="94"/>
      <c r="E81" s="94"/>
    </row>
    <row r="82" spans="1:5" x14ac:dyDescent="0.25">
      <c r="A82" s="94"/>
      <c r="B82" s="102"/>
      <c r="C82" s="94"/>
      <c r="D82" s="94"/>
      <c r="E82" s="94"/>
    </row>
    <row r="83" spans="1:5" x14ac:dyDescent="0.25">
      <c r="A83" s="94"/>
      <c r="B83" s="102"/>
      <c r="C83" s="94"/>
      <c r="D83" s="94"/>
      <c r="E83" s="94"/>
    </row>
    <row r="84" spans="1:5" x14ac:dyDescent="0.25">
      <c r="A84" s="94"/>
      <c r="B84" s="102"/>
      <c r="C84" s="94"/>
      <c r="D84" s="94"/>
      <c r="E84" s="94"/>
    </row>
    <row r="85" spans="1:5" x14ac:dyDescent="0.25">
      <c r="A85" s="94"/>
      <c r="B85" s="102"/>
      <c r="C85" s="94"/>
      <c r="D85" s="94"/>
      <c r="E85" s="94"/>
    </row>
    <row r="86" spans="1:5" x14ac:dyDescent="0.25">
      <c r="A86" s="94"/>
      <c r="B86" s="102"/>
      <c r="C86" s="94"/>
      <c r="D86" s="94"/>
      <c r="E86" s="94"/>
    </row>
    <row r="87" spans="1:5" x14ac:dyDescent="0.25">
      <c r="A87" s="94"/>
      <c r="B87" s="102"/>
      <c r="C87" s="94"/>
      <c r="D87" s="94"/>
      <c r="E87" s="94"/>
    </row>
    <row r="88" spans="1:5" x14ac:dyDescent="0.25">
      <c r="A88" s="94"/>
      <c r="B88" s="102"/>
      <c r="C88" s="94"/>
      <c r="D88" s="94"/>
      <c r="E88" s="94"/>
    </row>
    <row r="89" spans="1:5" x14ac:dyDescent="0.25">
      <c r="A89" s="94"/>
      <c r="B89" s="102"/>
      <c r="C89" s="94"/>
      <c r="D89" s="94"/>
      <c r="E89" s="94"/>
    </row>
    <row r="90" spans="1:5" x14ac:dyDescent="0.25">
      <c r="A90" s="94"/>
      <c r="B90" s="102"/>
      <c r="C90" s="94"/>
      <c r="D90" s="94"/>
      <c r="E90" s="94"/>
    </row>
    <row r="91" spans="1:5" x14ac:dyDescent="0.25">
      <c r="A91" s="94"/>
      <c r="B91" s="102"/>
      <c r="C91" s="94"/>
      <c r="D91" s="94"/>
      <c r="E91" s="94"/>
    </row>
    <row r="92" spans="1:5" x14ac:dyDescent="0.25">
      <c r="A92" s="94"/>
      <c r="B92" s="102"/>
      <c r="C92" s="94"/>
      <c r="D92" s="94"/>
      <c r="E92" s="94"/>
    </row>
    <row r="93" spans="1:5" x14ac:dyDescent="0.25">
      <c r="A93" s="94"/>
      <c r="B93" s="102"/>
      <c r="C93" s="94"/>
      <c r="D93" s="94"/>
      <c r="E93" s="94"/>
    </row>
    <row r="94" spans="1:5" x14ac:dyDescent="0.25">
      <c r="A94" s="94"/>
      <c r="B94" s="102"/>
      <c r="C94" s="94"/>
      <c r="D94" s="94"/>
      <c r="E94" s="94"/>
    </row>
    <row r="95" spans="1:5" x14ac:dyDescent="0.25">
      <c r="A95" s="94"/>
      <c r="B95" s="102"/>
      <c r="C95" s="94"/>
      <c r="D95" s="94"/>
      <c r="E95" s="94"/>
    </row>
    <row r="96" spans="1:5" x14ac:dyDescent="0.25">
      <c r="A96" s="94"/>
      <c r="B96" s="102"/>
      <c r="C96" s="94"/>
      <c r="D96" s="94"/>
      <c r="E96" s="94"/>
    </row>
    <row r="97" spans="1:5" x14ac:dyDescent="0.25">
      <c r="A97" s="94"/>
      <c r="B97" s="102"/>
      <c r="C97" s="94"/>
      <c r="D97" s="94"/>
      <c r="E97" s="94"/>
    </row>
    <row r="98" spans="1:5" x14ac:dyDescent="0.25">
      <c r="A98" s="94"/>
      <c r="B98" s="102"/>
      <c r="C98" s="94"/>
      <c r="D98" s="94"/>
      <c r="E98" s="94"/>
    </row>
    <row r="99" spans="1:5" x14ac:dyDescent="0.25">
      <c r="A99" s="94"/>
      <c r="B99" s="102"/>
      <c r="C99" s="94"/>
      <c r="D99" s="94"/>
      <c r="E99" s="94"/>
    </row>
    <row r="100" spans="1:5" x14ac:dyDescent="0.25">
      <c r="A100" s="94"/>
      <c r="B100" s="102"/>
      <c r="C100" s="94"/>
      <c r="D100" s="94"/>
      <c r="E100" s="94"/>
    </row>
    <row r="101" spans="1:5" x14ac:dyDescent="0.25">
      <c r="A101" s="94"/>
      <c r="B101" s="102"/>
      <c r="C101" s="94"/>
      <c r="D101" s="94"/>
      <c r="E101" s="94"/>
    </row>
    <row r="102" spans="1:5" x14ac:dyDescent="0.25">
      <c r="A102" s="98" t="s">
        <v>11</v>
      </c>
      <c r="B102" s="102">
        <f>SUM(B54:B101)</f>
        <v>22002.73</v>
      </c>
      <c r="C102" s="94"/>
      <c r="D102" s="94"/>
      <c r="E102" s="94"/>
    </row>
    <row r="105" spans="1:5" x14ac:dyDescent="0.25">
      <c r="A105" s="98" t="s">
        <v>0</v>
      </c>
      <c r="B105" s="118" t="s">
        <v>1304</v>
      </c>
      <c r="C105" s="98" t="s">
        <v>1315</v>
      </c>
      <c r="D105" s="98" t="s">
        <v>537</v>
      </c>
      <c r="E105" s="98" t="s">
        <v>175</v>
      </c>
    </row>
    <row r="106" spans="1:5" x14ac:dyDescent="0.25">
      <c r="A106" s="95">
        <v>45295</v>
      </c>
      <c r="B106" s="118">
        <v>0</v>
      </c>
      <c r="C106" s="98"/>
      <c r="D106" s="98" t="s">
        <v>23</v>
      </c>
      <c r="E106" s="94"/>
    </row>
    <row r="107" spans="1:5" x14ac:dyDescent="0.25">
      <c r="A107" s="94" t="s">
        <v>493</v>
      </c>
      <c r="B107" s="102">
        <v>1300</v>
      </c>
      <c r="C107" s="94"/>
      <c r="D107" s="94" t="s">
        <v>721</v>
      </c>
      <c r="E107" s="94"/>
    </row>
    <row r="108" spans="1:5" x14ac:dyDescent="0.25">
      <c r="A108" s="94"/>
      <c r="B108" s="102">
        <v>0</v>
      </c>
      <c r="C108" s="101" t="s">
        <v>23</v>
      </c>
      <c r="D108" s="94" t="s">
        <v>23</v>
      </c>
      <c r="E108" s="94" t="s">
        <v>23</v>
      </c>
    </row>
    <row r="109" spans="1:5" x14ac:dyDescent="0.25">
      <c r="A109" s="94"/>
      <c r="B109" s="102">
        <v>0</v>
      </c>
      <c r="C109" s="94" t="s">
        <v>23</v>
      </c>
      <c r="D109" s="94" t="s">
        <v>23</v>
      </c>
      <c r="E109" s="94"/>
    </row>
    <row r="110" spans="1:5" x14ac:dyDescent="0.25">
      <c r="A110" s="94"/>
      <c r="B110" s="102"/>
      <c r="C110" s="94"/>
      <c r="D110" s="94"/>
      <c r="E110" s="94"/>
    </row>
    <row r="111" spans="1:5" x14ac:dyDescent="0.25">
      <c r="A111" s="94"/>
      <c r="B111" s="102"/>
      <c r="C111" s="94"/>
      <c r="D111" s="94"/>
      <c r="E111" s="94"/>
    </row>
    <row r="112" spans="1:5" x14ac:dyDescent="0.25">
      <c r="A112" s="94"/>
      <c r="B112" s="102"/>
      <c r="C112" s="94"/>
      <c r="D112" s="94"/>
      <c r="E112" s="94"/>
    </row>
    <row r="113" spans="1:5" x14ac:dyDescent="0.25">
      <c r="A113" s="94"/>
      <c r="B113" s="102"/>
      <c r="C113" s="94"/>
      <c r="D113" s="94"/>
      <c r="E113" s="94"/>
    </row>
    <row r="114" spans="1:5" x14ac:dyDescent="0.25">
      <c r="A114" s="94"/>
      <c r="B114" s="102"/>
      <c r="C114" s="94"/>
      <c r="D114" s="94"/>
      <c r="E114" s="94"/>
    </row>
    <row r="115" spans="1:5" x14ac:dyDescent="0.25">
      <c r="A115" s="94"/>
      <c r="B115" s="102"/>
      <c r="C115" s="94"/>
      <c r="D115" s="94"/>
      <c r="E115" s="94"/>
    </row>
    <row r="116" spans="1:5" x14ac:dyDescent="0.25">
      <c r="A116" s="94"/>
      <c r="B116" s="102"/>
      <c r="C116" s="94"/>
      <c r="D116" s="94"/>
      <c r="E116" s="94"/>
    </row>
    <row r="117" spans="1:5" x14ac:dyDescent="0.25">
      <c r="A117" s="94"/>
      <c r="B117" s="102"/>
      <c r="C117" s="94"/>
      <c r="D117" s="94"/>
      <c r="E117" s="94"/>
    </row>
    <row r="118" spans="1:5" x14ac:dyDescent="0.25">
      <c r="A118" s="94"/>
      <c r="B118" s="102"/>
      <c r="C118" s="94"/>
      <c r="D118" s="94"/>
      <c r="E118" s="94"/>
    </row>
    <row r="119" spans="1:5" x14ac:dyDescent="0.25">
      <c r="A119" s="94"/>
      <c r="B119" s="102"/>
      <c r="C119" s="94"/>
      <c r="D119" s="94"/>
      <c r="E119" s="94"/>
    </row>
    <row r="120" spans="1:5" x14ac:dyDescent="0.25">
      <c r="A120" s="94"/>
      <c r="B120" s="102"/>
      <c r="C120" s="94"/>
      <c r="D120" s="94"/>
      <c r="E120" s="94"/>
    </row>
    <row r="121" spans="1:5" x14ac:dyDescent="0.25">
      <c r="A121" s="94"/>
      <c r="B121" s="102"/>
      <c r="C121" s="94"/>
      <c r="D121" s="94"/>
      <c r="E121" s="94"/>
    </row>
    <row r="122" spans="1:5" x14ac:dyDescent="0.25">
      <c r="A122" s="94"/>
      <c r="B122" s="102"/>
      <c r="C122" s="94"/>
      <c r="D122" s="94"/>
      <c r="E122" s="94"/>
    </row>
    <row r="123" spans="1:5" x14ac:dyDescent="0.25">
      <c r="A123" s="94"/>
      <c r="B123" s="102"/>
      <c r="C123" s="94"/>
      <c r="D123" s="94"/>
      <c r="E123" s="94"/>
    </row>
    <row r="124" spans="1:5" x14ac:dyDescent="0.25">
      <c r="A124" s="94"/>
      <c r="B124" s="102"/>
      <c r="C124" s="94"/>
      <c r="D124" s="94"/>
      <c r="E124" s="94"/>
    </row>
    <row r="125" spans="1:5" x14ac:dyDescent="0.25">
      <c r="A125" s="94"/>
      <c r="B125" s="102"/>
      <c r="C125" s="94"/>
      <c r="D125" s="94"/>
      <c r="E125" s="94"/>
    </row>
    <row r="126" spans="1:5" x14ac:dyDescent="0.25">
      <c r="A126" s="94"/>
      <c r="B126" s="102"/>
      <c r="C126" s="94"/>
      <c r="D126" s="94"/>
      <c r="E126" s="94"/>
    </row>
    <row r="127" spans="1:5" x14ac:dyDescent="0.25">
      <c r="A127" s="94"/>
      <c r="B127" s="102"/>
      <c r="C127" s="94"/>
      <c r="D127" s="94"/>
      <c r="E127" s="94"/>
    </row>
    <row r="128" spans="1:5" x14ac:dyDescent="0.25">
      <c r="A128" s="94"/>
      <c r="B128" s="102"/>
      <c r="C128" s="94"/>
      <c r="D128" s="94"/>
      <c r="E128" s="94"/>
    </row>
    <row r="129" spans="1:5" x14ac:dyDescent="0.25">
      <c r="A129" s="94"/>
      <c r="B129" s="102"/>
      <c r="C129" s="94"/>
      <c r="D129" s="94"/>
      <c r="E129" s="94"/>
    </row>
    <row r="130" spans="1:5" x14ac:dyDescent="0.25">
      <c r="A130" s="94"/>
      <c r="B130" s="102"/>
      <c r="C130" s="94"/>
      <c r="D130" s="94"/>
      <c r="E130" s="94"/>
    </row>
    <row r="131" spans="1:5" x14ac:dyDescent="0.25">
      <c r="A131" s="94"/>
      <c r="B131" s="102"/>
      <c r="C131" s="94"/>
      <c r="D131" s="94"/>
      <c r="E131" s="94"/>
    </row>
    <row r="132" spans="1:5" x14ac:dyDescent="0.25">
      <c r="A132" s="94"/>
      <c r="B132" s="102"/>
      <c r="C132" s="94"/>
      <c r="D132" s="94"/>
      <c r="E132" s="94"/>
    </row>
    <row r="133" spans="1:5" x14ac:dyDescent="0.25">
      <c r="A133" s="94"/>
      <c r="B133" s="102"/>
      <c r="C133" s="94"/>
      <c r="D133" s="94"/>
      <c r="E133" s="94"/>
    </row>
    <row r="134" spans="1:5" x14ac:dyDescent="0.25">
      <c r="A134" s="94"/>
      <c r="B134" s="102"/>
      <c r="C134" s="94"/>
      <c r="D134" s="94"/>
      <c r="E134" s="94"/>
    </row>
    <row r="135" spans="1:5" x14ac:dyDescent="0.25">
      <c r="A135" s="94"/>
      <c r="B135" s="102"/>
      <c r="C135" s="94"/>
      <c r="D135" s="94"/>
      <c r="E135" s="94"/>
    </row>
    <row r="136" spans="1:5" x14ac:dyDescent="0.25">
      <c r="A136" s="94"/>
      <c r="B136" s="102"/>
      <c r="C136" s="94"/>
      <c r="D136" s="94"/>
      <c r="E136" s="94"/>
    </row>
    <row r="137" spans="1:5" x14ac:dyDescent="0.25">
      <c r="A137" s="94"/>
      <c r="B137" s="102"/>
      <c r="C137" s="94"/>
      <c r="D137" s="94"/>
      <c r="E137" s="94"/>
    </row>
    <row r="138" spans="1:5" x14ac:dyDescent="0.25">
      <c r="A138" s="94"/>
      <c r="B138" s="102"/>
      <c r="C138" s="94"/>
      <c r="D138" s="94"/>
      <c r="E138" s="94"/>
    </row>
    <row r="139" spans="1:5" x14ac:dyDescent="0.25">
      <c r="A139" s="94"/>
      <c r="B139" s="102"/>
      <c r="C139" s="94"/>
      <c r="D139" s="94"/>
      <c r="E139" s="94"/>
    </row>
    <row r="140" spans="1:5" x14ac:dyDescent="0.25">
      <c r="A140" s="94"/>
      <c r="B140" s="102"/>
      <c r="C140" s="94"/>
      <c r="D140" s="94"/>
      <c r="E140" s="94"/>
    </row>
    <row r="141" spans="1:5" x14ac:dyDescent="0.25">
      <c r="A141" s="94"/>
      <c r="B141" s="102"/>
      <c r="C141" s="94"/>
      <c r="D141" s="94"/>
      <c r="E141" s="94"/>
    </row>
    <row r="142" spans="1:5" x14ac:dyDescent="0.25">
      <c r="A142" s="94"/>
      <c r="B142" s="102"/>
      <c r="C142" s="94"/>
      <c r="D142" s="94"/>
      <c r="E142" s="94"/>
    </row>
    <row r="143" spans="1:5" x14ac:dyDescent="0.25">
      <c r="A143" s="94"/>
      <c r="B143" s="102"/>
      <c r="C143" s="94"/>
      <c r="D143" s="94"/>
      <c r="E143" s="94"/>
    </row>
    <row r="144" spans="1:5" x14ac:dyDescent="0.25">
      <c r="A144" s="94"/>
      <c r="B144" s="102"/>
      <c r="C144" s="94"/>
      <c r="D144" s="94"/>
      <c r="E144" s="94"/>
    </row>
    <row r="145" spans="1:5" x14ac:dyDescent="0.25">
      <c r="A145" s="94"/>
      <c r="B145" s="102"/>
      <c r="C145" s="94"/>
      <c r="D145" s="94"/>
      <c r="E145" s="94"/>
    </row>
    <row r="146" spans="1:5" x14ac:dyDescent="0.25">
      <c r="A146" s="94"/>
      <c r="B146" s="102"/>
      <c r="C146" s="94"/>
      <c r="D146" s="94"/>
      <c r="E146" s="94"/>
    </row>
    <row r="147" spans="1:5" x14ac:dyDescent="0.25">
      <c r="A147" s="94"/>
      <c r="B147" s="102"/>
      <c r="C147" s="94"/>
      <c r="D147" s="94"/>
      <c r="E147" s="94"/>
    </row>
    <row r="148" spans="1:5" x14ac:dyDescent="0.25">
      <c r="A148" s="94"/>
      <c r="B148" s="102"/>
      <c r="C148" s="94"/>
      <c r="D148" s="94"/>
      <c r="E148" s="94"/>
    </row>
    <row r="149" spans="1:5" x14ac:dyDescent="0.25">
      <c r="A149" s="94"/>
      <c r="B149" s="102"/>
      <c r="C149" s="94"/>
      <c r="D149" s="94"/>
      <c r="E149" s="94"/>
    </row>
    <row r="150" spans="1:5" x14ac:dyDescent="0.25">
      <c r="A150" s="94"/>
      <c r="B150" s="102"/>
      <c r="C150" s="94"/>
      <c r="D150" s="94"/>
      <c r="E150" s="94"/>
    </row>
    <row r="151" spans="1:5" x14ac:dyDescent="0.25">
      <c r="A151" s="94"/>
      <c r="B151" s="102"/>
      <c r="C151" s="94"/>
      <c r="D151" s="94"/>
      <c r="E151" s="94"/>
    </row>
    <row r="152" spans="1:5" x14ac:dyDescent="0.25">
      <c r="A152" s="94"/>
      <c r="B152" s="102"/>
      <c r="C152" s="94"/>
      <c r="D152" s="94"/>
      <c r="E152" s="94"/>
    </row>
    <row r="153" spans="1:5" x14ac:dyDescent="0.25">
      <c r="A153" s="94"/>
      <c r="B153" s="102"/>
      <c r="C153" s="94"/>
      <c r="D153" s="94"/>
      <c r="E153" s="94"/>
    </row>
    <row r="154" spans="1:5" x14ac:dyDescent="0.25">
      <c r="A154" s="98" t="s">
        <v>11</v>
      </c>
      <c r="B154" s="102">
        <f>SUM(B106:B153)</f>
        <v>1300</v>
      </c>
      <c r="C154" s="94"/>
      <c r="D154" s="94"/>
      <c r="E154" s="94"/>
    </row>
    <row r="157" spans="1:5" x14ac:dyDescent="0.25">
      <c r="A157" s="98" t="s">
        <v>0</v>
      </c>
      <c r="B157" s="118" t="s">
        <v>1304</v>
      </c>
      <c r="C157" s="98" t="s">
        <v>1315</v>
      </c>
      <c r="D157" s="98" t="s">
        <v>537</v>
      </c>
      <c r="E157" s="98" t="s">
        <v>175</v>
      </c>
    </row>
    <row r="158" spans="1:5" x14ac:dyDescent="0.25">
      <c r="A158" s="95">
        <v>45296</v>
      </c>
      <c r="B158" s="118">
        <v>0</v>
      </c>
      <c r="C158" s="98"/>
      <c r="D158" s="98" t="s">
        <v>23</v>
      </c>
      <c r="E158" s="94"/>
    </row>
    <row r="159" spans="1:5" x14ac:dyDescent="0.25">
      <c r="A159" s="94" t="s">
        <v>493</v>
      </c>
      <c r="B159" s="96">
        <v>1881.75</v>
      </c>
      <c r="C159" t="s">
        <v>1326</v>
      </c>
      <c r="D159" t="s">
        <v>1327</v>
      </c>
      <c r="E159" s="94"/>
    </row>
    <row r="160" spans="1:5" x14ac:dyDescent="0.25">
      <c r="A160" s="94"/>
      <c r="B160" s="96">
        <v>0</v>
      </c>
      <c r="C160" t="s">
        <v>23</v>
      </c>
      <c r="D160" t="s">
        <v>23</v>
      </c>
      <c r="E160" s="94" t="s">
        <v>23</v>
      </c>
    </row>
    <row r="161" spans="1:5" x14ac:dyDescent="0.25">
      <c r="A161" s="94" t="s">
        <v>493</v>
      </c>
      <c r="B161" s="96">
        <v>8805.5300000000007</v>
      </c>
      <c r="C161" t="s">
        <v>1328</v>
      </c>
      <c r="D161" t="s">
        <v>1329</v>
      </c>
      <c r="E161" s="94" t="s">
        <v>1330</v>
      </c>
    </row>
    <row r="162" spans="1:5" x14ac:dyDescent="0.25">
      <c r="A162" s="94"/>
      <c r="B162" s="102"/>
      <c r="C162" s="94"/>
      <c r="D162" s="94"/>
      <c r="E162" s="94"/>
    </row>
    <row r="163" spans="1:5" x14ac:dyDescent="0.25">
      <c r="A163" s="94"/>
      <c r="B163" s="102"/>
      <c r="C163" s="94"/>
      <c r="D163" s="94"/>
      <c r="E163" s="94"/>
    </row>
    <row r="164" spans="1:5" x14ac:dyDescent="0.25">
      <c r="A164" s="94"/>
      <c r="B164" s="102"/>
      <c r="C164" s="94"/>
      <c r="D164" s="94"/>
      <c r="E164" s="94"/>
    </row>
    <row r="165" spans="1:5" x14ac:dyDescent="0.25">
      <c r="A165" s="94"/>
      <c r="B165" s="102"/>
      <c r="C165" s="94"/>
      <c r="D165" s="94"/>
      <c r="E165" s="94"/>
    </row>
    <row r="166" spans="1:5" x14ac:dyDescent="0.25">
      <c r="A166" s="94"/>
      <c r="B166" s="102"/>
      <c r="C166" s="94"/>
      <c r="D166" s="94"/>
      <c r="E166" s="94"/>
    </row>
    <row r="167" spans="1:5" x14ac:dyDescent="0.25">
      <c r="A167" s="94"/>
      <c r="B167" s="102"/>
      <c r="C167" s="94"/>
      <c r="D167" s="94"/>
      <c r="E167" s="94"/>
    </row>
    <row r="168" spans="1:5" x14ac:dyDescent="0.25">
      <c r="A168" s="94"/>
      <c r="B168" s="102"/>
      <c r="C168" s="94"/>
      <c r="D168" s="94"/>
      <c r="E168" s="94"/>
    </row>
    <row r="169" spans="1:5" x14ac:dyDescent="0.25">
      <c r="A169" s="94"/>
      <c r="B169" s="102"/>
      <c r="C169" s="94"/>
      <c r="D169" s="94"/>
      <c r="E169" s="94"/>
    </row>
    <row r="170" spans="1:5" x14ac:dyDescent="0.25">
      <c r="A170" s="94"/>
      <c r="B170" s="102"/>
      <c r="C170" s="94"/>
      <c r="D170" s="94"/>
      <c r="E170" s="94"/>
    </row>
    <row r="171" spans="1:5" x14ac:dyDescent="0.25">
      <c r="A171" s="94"/>
      <c r="B171" s="102"/>
      <c r="C171" s="94"/>
      <c r="D171" s="94"/>
      <c r="E171" s="94"/>
    </row>
    <row r="172" spans="1:5" x14ac:dyDescent="0.25">
      <c r="A172" s="94"/>
      <c r="B172" s="102"/>
      <c r="C172" s="94"/>
      <c r="D172" s="94"/>
      <c r="E172" s="94"/>
    </row>
    <row r="173" spans="1:5" x14ac:dyDescent="0.25">
      <c r="A173" s="94"/>
      <c r="B173" s="102"/>
      <c r="C173" s="94"/>
      <c r="D173" s="94"/>
      <c r="E173" s="94"/>
    </row>
    <row r="174" spans="1:5" x14ac:dyDescent="0.25">
      <c r="A174" s="94"/>
      <c r="B174" s="102"/>
      <c r="C174" s="94"/>
      <c r="D174" s="94"/>
      <c r="E174" s="94"/>
    </row>
    <row r="175" spans="1:5" x14ac:dyDescent="0.25">
      <c r="A175" s="94"/>
      <c r="B175" s="102"/>
      <c r="C175" s="94"/>
      <c r="D175" s="94"/>
      <c r="E175" s="94"/>
    </row>
    <row r="176" spans="1:5" x14ac:dyDescent="0.25">
      <c r="A176" s="94"/>
      <c r="B176" s="102"/>
      <c r="C176" s="94"/>
      <c r="D176" s="94"/>
      <c r="E176" s="94"/>
    </row>
    <row r="177" spans="1:5" x14ac:dyDescent="0.25">
      <c r="A177" s="94"/>
      <c r="B177" s="102"/>
      <c r="C177" s="94"/>
      <c r="D177" s="94"/>
      <c r="E177" s="94"/>
    </row>
    <row r="178" spans="1:5" x14ac:dyDescent="0.25">
      <c r="A178" s="94"/>
      <c r="B178" s="102"/>
      <c r="C178" s="94"/>
      <c r="D178" s="94"/>
      <c r="E178" s="94"/>
    </row>
    <row r="179" spans="1:5" x14ac:dyDescent="0.25">
      <c r="A179" s="94"/>
      <c r="B179" s="102"/>
      <c r="C179" s="94"/>
      <c r="D179" s="94"/>
      <c r="E179" s="94"/>
    </row>
    <row r="180" spans="1:5" x14ac:dyDescent="0.25">
      <c r="A180" s="94"/>
      <c r="B180" s="102"/>
      <c r="C180" s="94"/>
      <c r="D180" s="94"/>
      <c r="E180" s="94"/>
    </row>
    <row r="181" spans="1:5" x14ac:dyDescent="0.25">
      <c r="A181" s="94"/>
      <c r="B181" s="102"/>
      <c r="C181" s="94"/>
      <c r="D181" s="94"/>
      <c r="E181" s="94"/>
    </row>
    <row r="182" spans="1:5" x14ac:dyDescent="0.25">
      <c r="A182" s="94"/>
      <c r="B182" s="102"/>
      <c r="C182" s="94"/>
      <c r="D182" s="94"/>
      <c r="E182" s="94"/>
    </row>
    <row r="183" spans="1:5" x14ac:dyDescent="0.25">
      <c r="A183" s="94"/>
      <c r="B183" s="102"/>
      <c r="C183" s="94"/>
      <c r="D183" s="94"/>
      <c r="E183" s="94"/>
    </row>
    <row r="184" spans="1:5" x14ac:dyDescent="0.25">
      <c r="A184" s="94"/>
      <c r="B184" s="102"/>
      <c r="C184" s="94"/>
      <c r="D184" s="94"/>
      <c r="E184" s="94"/>
    </row>
    <row r="185" spans="1:5" x14ac:dyDescent="0.25">
      <c r="A185" s="94"/>
      <c r="B185" s="102"/>
      <c r="C185" s="94"/>
      <c r="D185" s="94"/>
      <c r="E185" s="94"/>
    </row>
    <row r="186" spans="1:5" x14ac:dyDescent="0.25">
      <c r="A186" s="94"/>
      <c r="B186" s="102"/>
      <c r="C186" s="94"/>
      <c r="D186" s="94"/>
      <c r="E186" s="94"/>
    </row>
    <row r="187" spans="1:5" x14ac:dyDescent="0.25">
      <c r="A187" s="94"/>
      <c r="B187" s="102"/>
      <c r="C187" s="94"/>
      <c r="D187" s="94"/>
      <c r="E187" s="94"/>
    </row>
    <row r="188" spans="1:5" x14ac:dyDescent="0.25">
      <c r="A188" s="94"/>
      <c r="B188" s="102"/>
      <c r="C188" s="94"/>
      <c r="D188" s="94"/>
      <c r="E188" s="94"/>
    </row>
    <row r="189" spans="1:5" x14ac:dyDescent="0.25">
      <c r="A189" s="94"/>
      <c r="B189" s="102"/>
      <c r="C189" s="94"/>
      <c r="D189" s="94"/>
      <c r="E189" s="94"/>
    </row>
    <row r="190" spans="1:5" x14ac:dyDescent="0.25">
      <c r="A190" s="94"/>
      <c r="B190" s="102"/>
      <c r="C190" s="94"/>
      <c r="D190" s="94"/>
      <c r="E190" s="94"/>
    </row>
    <row r="191" spans="1:5" x14ac:dyDescent="0.25">
      <c r="A191" s="94"/>
      <c r="B191" s="102"/>
      <c r="C191" s="94"/>
      <c r="D191" s="94"/>
      <c r="E191" s="94"/>
    </row>
    <row r="192" spans="1:5" x14ac:dyDescent="0.25">
      <c r="A192" s="94"/>
      <c r="B192" s="102"/>
      <c r="C192" s="94"/>
      <c r="D192" s="94"/>
      <c r="E192" s="94"/>
    </row>
    <row r="193" spans="1:5" x14ac:dyDescent="0.25">
      <c r="A193" s="94"/>
      <c r="B193" s="102"/>
      <c r="C193" s="94"/>
      <c r="D193" s="94"/>
      <c r="E193" s="94"/>
    </row>
    <row r="194" spans="1:5" x14ac:dyDescent="0.25">
      <c r="A194" s="94"/>
      <c r="B194" s="102"/>
      <c r="C194" s="94"/>
      <c r="D194" s="94"/>
      <c r="E194" s="94"/>
    </row>
    <row r="195" spans="1:5" x14ac:dyDescent="0.25">
      <c r="A195" s="94"/>
      <c r="B195" s="102"/>
      <c r="C195" s="94"/>
      <c r="D195" s="94"/>
      <c r="E195" s="94"/>
    </row>
    <row r="196" spans="1:5" x14ac:dyDescent="0.25">
      <c r="A196" s="94"/>
      <c r="B196" s="102"/>
      <c r="C196" s="94"/>
      <c r="D196" s="94"/>
      <c r="E196" s="94"/>
    </row>
    <row r="197" spans="1:5" x14ac:dyDescent="0.25">
      <c r="A197" s="94"/>
      <c r="B197" s="102"/>
      <c r="C197" s="94"/>
      <c r="D197" s="94"/>
      <c r="E197" s="94"/>
    </row>
    <row r="198" spans="1:5" x14ac:dyDescent="0.25">
      <c r="A198" s="94"/>
      <c r="B198" s="102"/>
      <c r="C198" s="94"/>
      <c r="D198" s="94"/>
      <c r="E198" s="94"/>
    </row>
    <row r="199" spans="1:5" x14ac:dyDescent="0.25">
      <c r="A199" s="94"/>
      <c r="B199" s="102"/>
      <c r="C199" s="94"/>
      <c r="D199" s="94"/>
      <c r="E199" s="94"/>
    </row>
    <row r="200" spans="1:5" x14ac:dyDescent="0.25">
      <c r="A200" s="94"/>
      <c r="B200" s="102"/>
      <c r="C200" s="94"/>
      <c r="D200" s="94"/>
      <c r="E200" s="94"/>
    </row>
    <row r="201" spans="1:5" x14ac:dyDescent="0.25">
      <c r="A201" s="94"/>
      <c r="B201" s="102"/>
      <c r="C201" s="94"/>
      <c r="D201" s="94"/>
      <c r="E201" s="94"/>
    </row>
    <row r="202" spans="1:5" x14ac:dyDescent="0.25">
      <c r="A202" s="94"/>
      <c r="B202" s="102"/>
      <c r="C202" s="94"/>
      <c r="D202" s="94"/>
      <c r="E202" s="94"/>
    </row>
    <row r="203" spans="1:5" x14ac:dyDescent="0.25">
      <c r="A203" s="94"/>
      <c r="B203" s="102"/>
      <c r="C203" s="94"/>
      <c r="D203" s="94"/>
      <c r="E203" s="94"/>
    </row>
    <row r="204" spans="1:5" x14ac:dyDescent="0.25">
      <c r="A204" s="94"/>
      <c r="B204" s="102"/>
      <c r="C204" s="94"/>
      <c r="D204" s="94"/>
      <c r="E204" s="94"/>
    </row>
    <row r="205" spans="1:5" x14ac:dyDescent="0.25">
      <c r="A205" s="94"/>
      <c r="B205" s="102"/>
      <c r="C205" s="94"/>
      <c r="D205" s="94"/>
      <c r="E205" s="94"/>
    </row>
    <row r="206" spans="1:5" x14ac:dyDescent="0.25">
      <c r="A206" s="98" t="s">
        <v>11</v>
      </c>
      <c r="B206" s="102">
        <f>SUM(B158:B205)</f>
        <v>10687.28</v>
      </c>
      <c r="C206" s="94"/>
      <c r="D206" s="94"/>
      <c r="E206" s="94"/>
    </row>
    <row r="209" spans="1:5" x14ac:dyDescent="0.25">
      <c r="A209" s="98" t="s">
        <v>0</v>
      </c>
      <c r="B209" s="118" t="s">
        <v>1304</v>
      </c>
      <c r="C209" s="98" t="s">
        <v>1315</v>
      </c>
      <c r="D209" s="98" t="s">
        <v>537</v>
      </c>
      <c r="E209" s="98" t="s">
        <v>175</v>
      </c>
    </row>
    <row r="210" spans="1:5" x14ac:dyDescent="0.25">
      <c r="A210" s="95">
        <v>45299</v>
      </c>
      <c r="B210" s="118">
        <v>0</v>
      </c>
      <c r="C210" s="98"/>
      <c r="D210" s="98" t="s">
        <v>23</v>
      </c>
      <c r="E210" s="94"/>
    </row>
    <row r="211" spans="1:5" x14ac:dyDescent="0.25">
      <c r="A211" s="94" t="s">
        <v>493</v>
      </c>
      <c r="B211" s="96">
        <v>12927.02</v>
      </c>
      <c r="C211" t="s">
        <v>1331</v>
      </c>
      <c r="D211" t="s">
        <v>1332</v>
      </c>
      <c r="E211" s="94"/>
    </row>
    <row r="212" spans="1:5" x14ac:dyDescent="0.25">
      <c r="A212" s="94" t="s">
        <v>493</v>
      </c>
      <c r="B212" s="96">
        <v>4968.7700000000004</v>
      </c>
      <c r="C212" t="s">
        <v>1333</v>
      </c>
      <c r="D212" t="s">
        <v>1334</v>
      </c>
      <c r="E212" s="94" t="s">
        <v>23</v>
      </c>
    </row>
    <row r="213" spans="1:5" x14ac:dyDescent="0.25">
      <c r="A213" s="94" t="s">
        <v>493</v>
      </c>
      <c r="B213" s="96">
        <v>4400.33</v>
      </c>
      <c r="C213" t="s">
        <v>1335</v>
      </c>
      <c r="D213" t="s">
        <v>1336</v>
      </c>
      <c r="E213" s="94"/>
    </row>
    <row r="214" spans="1:5" x14ac:dyDescent="0.25">
      <c r="A214" s="94"/>
      <c r="B214" s="102"/>
      <c r="C214" s="94"/>
      <c r="D214" s="94"/>
      <c r="E214" s="94"/>
    </row>
    <row r="215" spans="1:5" x14ac:dyDescent="0.25">
      <c r="A215" s="94"/>
      <c r="B215" s="102"/>
      <c r="C215" s="94"/>
      <c r="D215" s="94"/>
      <c r="E215" s="94"/>
    </row>
    <row r="216" spans="1:5" x14ac:dyDescent="0.25">
      <c r="A216" s="94"/>
      <c r="B216" s="102"/>
      <c r="C216" s="94"/>
      <c r="D216" s="94"/>
      <c r="E216" s="94"/>
    </row>
    <row r="217" spans="1:5" x14ac:dyDescent="0.25">
      <c r="A217" s="94"/>
      <c r="B217" s="102"/>
      <c r="C217" s="94"/>
      <c r="D217" s="94"/>
      <c r="E217" s="94"/>
    </row>
    <row r="218" spans="1:5" x14ac:dyDescent="0.25">
      <c r="A218" s="94"/>
      <c r="B218" s="102"/>
      <c r="C218" s="94"/>
      <c r="D218" s="94"/>
      <c r="E218" s="94"/>
    </row>
    <row r="219" spans="1:5" x14ac:dyDescent="0.25">
      <c r="A219" s="94"/>
      <c r="B219" s="102"/>
      <c r="C219" s="94"/>
      <c r="D219" s="94"/>
      <c r="E219" s="94"/>
    </row>
    <row r="220" spans="1:5" x14ac:dyDescent="0.25">
      <c r="A220" s="94"/>
      <c r="B220" s="102"/>
      <c r="C220" s="94"/>
      <c r="D220" s="94"/>
      <c r="E220" s="94"/>
    </row>
    <row r="221" spans="1:5" x14ac:dyDescent="0.25">
      <c r="A221" s="94"/>
      <c r="B221" s="102"/>
      <c r="C221" s="94"/>
      <c r="D221" s="94"/>
      <c r="E221" s="94"/>
    </row>
    <row r="222" spans="1:5" x14ac:dyDescent="0.25">
      <c r="A222" s="94"/>
      <c r="B222" s="102"/>
      <c r="C222" s="94"/>
      <c r="D222" s="94"/>
      <c r="E222" s="94"/>
    </row>
    <row r="223" spans="1:5" x14ac:dyDescent="0.25">
      <c r="A223" s="94"/>
      <c r="B223" s="102"/>
      <c r="C223" s="94"/>
      <c r="D223" s="94"/>
      <c r="E223" s="94"/>
    </row>
    <row r="224" spans="1:5" x14ac:dyDescent="0.25">
      <c r="A224" s="94"/>
      <c r="B224" s="102"/>
      <c r="C224" s="94"/>
      <c r="D224" s="94"/>
      <c r="E224" s="94"/>
    </row>
    <row r="225" spans="1:5" x14ac:dyDescent="0.25">
      <c r="A225" s="94"/>
      <c r="B225" s="102"/>
      <c r="C225" s="94"/>
      <c r="D225" s="94"/>
      <c r="E225" s="94"/>
    </row>
    <row r="226" spans="1:5" x14ac:dyDescent="0.25">
      <c r="A226" s="94"/>
      <c r="B226" s="102"/>
      <c r="C226" s="94"/>
      <c r="D226" s="94"/>
      <c r="E226" s="94"/>
    </row>
    <row r="227" spans="1:5" x14ac:dyDescent="0.25">
      <c r="A227" s="94"/>
      <c r="B227" s="102"/>
      <c r="C227" s="94"/>
      <c r="D227" s="94"/>
      <c r="E227" s="94"/>
    </row>
    <row r="228" spans="1:5" x14ac:dyDescent="0.25">
      <c r="A228" s="94"/>
      <c r="B228" s="102"/>
      <c r="C228" s="94"/>
      <c r="D228" s="94"/>
      <c r="E228" s="94"/>
    </row>
    <row r="229" spans="1:5" x14ac:dyDescent="0.25">
      <c r="A229" s="94"/>
      <c r="B229" s="102"/>
      <c r="C229" s="94"/>
      <c r="D229" s="94"/>
      <c r="E229" s="94"/>
    </row>
    <row r="230" spans="1:5" x14ac:dyDescent="0.25">
      <c r="A230" s="94"/>
      <c r="B230" s="102"/>
      <c r="C230" s="94"/>
      <c r="D230" s="94"/>
      <c r="E230" s="94"/>
    </row>
    <row r="231" spans="1:5" x14ac:dyDescent="0.25">
      <c r="A231" s="94"/>
      <c r="B231" s="102"/>
      <c r="C231" s="94"/>
      <c r="D231" s="94"/>
      <c r="E231" s="94"/>
    </row>
    <row r="232" spans="1:5" x14ac:dyDescent="0.25">
      <c r="A232" s="94"/>
      <c r="B232" s="102"/>
      <c r="C232" s="94"/>
      <c r="D232" s="94"/>
      <c r="E232" s="94"/>
    </row>
    <row r="233" spans="1:5" x14ac:dyDescent="0.25">
      <c r="A233" s="94"/>
      <c r="B233" s="102"/>
      <c r="C233" s="94"/>
      <c r="D233" s="94"/>
      <c r="E233" s="94"/>
    </row>
    <row r="234" spans="1:5" x14ac:dyDescent="0.25">
      <c r="A234" s="94"/>
      <c r="B234" s="102"/>
      <c r="C234" s="94"/>
      <c r="D234" s="94"/>
      <c r="E234" s="94"/>
    </row>
    <row r="235" spans="1:5" x14ac:dyDescent="0.25">
      <c r="A235" s="94"/>
      <c r="B235" s="102"/>
      <c r="C235" s="94"/>
      <c r="D235" s="94"/>
      <c r="E235" s="94"/>
    </row>
    <row r="236" spans="1:5" x14ac:dyDescent="0.25">
      <c r="A236" s="94"/>
      <c r="B236" s="102"/>
      <c r="C236" s="94"/>
      <c r="D236" s="94"/>
      <c r="E236" s="94"/>
    </row>
    <row r="237" spans="1:5" x14ac:dyDescent="0.25">
      <c r="A237" s="94"/>
      <c r="B237" s="102"/>
      <c r="C237" s="94"/>
      <c r="D237" s="94"/>
      <c r="E237" s="94"/>
    </row>
    <row r="238" spans="1:5" x14ac:dyDescent="0.25">
      <c r="A238" s="94"/>
      <c r="B238" s="102"/>
      <c r="C238" s="94"/>
      <c r="D238" s="94"/>
      <c r="E238" s="94"/>
    </row>
    <row r="239" spans="1:5" x14ac:dyDescent="0.25">
      <c r="A239" s="94"/>
      <c r="B239" s="102"/>
      <c r="C239" s="94"/>
      <c r="D239" s="94"/>
      <c r="E239" s="94"/>
    </row>
    <row r="240" spans="1:5" x14ac:dyDescent="0.25">
      <c r="A240" s="94"/>
      <c r="B240" s="102"/>
      <c r="C240" s="94"/>
      <c r="D240" s="94"/>
      <c r="E240" s="94"/>
    </row>
    <row r="241" spans="1:5" x14ac:dyDescent="0.25">
      <c r="A241" s="94"/>
      <c r="B241" s="102"/>
      <c r="C241" s="94"/>
      <c r="D241" s="94"/>
      <c r="E241" s="94"/>
    </row>
    <row r="242" spans="1:5" x14ac:dyDescent="0.25">
      <c r="A242" s="94"/>
      <c r="B242" s="102"/>
      <c r="C242" s="94"/>
      <c r="D242" s="94"/>
      <c r="E242" s="94"/>
    </row>
    <row r="243" spans="1:5" x14ac:dyDescent="0.25">
      <c r="A243" s="94"/>
      <c r="B243" s="102"/>
      <c r="C243" s="94"/>
      <c r="D243" s="94"/>
      <c r="E243" s="94"/>
    </row>
    <row r="244" spans="1:5" x14ac:dyDescent="0.25">
      <c r="A244" s="94"/>
      <c r="B244" s="102"/>
      <c r="C244" s="94"/>
      <c r="D244" s="94"/>
      <c r="E244" s="94"/>
    </row>
    <row r="245" spans="1:5" x14ac:dyDescent="0.25">
      <c r="A245" s="94"/>
      <c r="B245" s="102"/>
      <c r="C245" s="94"/>
      <c r="D245" s="94"/>
      <c r="E245" s="94"/>
    </row>
    <row r="246" spans="1:5" x14ac:dyDescent="0.25">
      <c r="A246" s="94"/>
      <c r="B246" s="102"/>
      <c r="C246" s="94"/>
      <c r="D246" s="94"/>
      <c r="E246" s="94"/>
    </row>
    <row r="247" spans="1:5" x14ac:dyDescent="0.25">
      <c r="A247" s="94"/>
      <c r="B247" s="102"/>
      <c r="C247" s="94"/>
      <c r="D247" s="94"/>
      <c r="E247" s="94"/>
    </row>
    <row r="248" spans="1:5" x14ac:dyDescent="0.25">
      <c r="A248" s="94"/>
      <c r="B248" s="102"/>
      <c r="C248" s="94"/>
      <c r="D248" s="94"/>
      <c r="E248" s="94"/>
    </row>
    <row r="249" spans="1:5" x14ac:dyDescent="0.25">
      <c r="A249" s="94"/>
      <c r="B249" s="102"/>
      <c r="C249" s="94"/>
      <c r="D249" s="94"/>
      <c r="E249" s="94"/>
    </row>
    <row r="250" spans="1:5" x14ac:dyDescent="0.25">
      <c r="A250" s="94"/>
      <c r="B250" s="102"/>
      <c r="C250" s="94"/>
      <c r="D250" s="94"/>
      <c r="E250" s="94"/>
    </row>
    <row r="251" spans="1:5" x14ac:dyDescent="0.25">
      <c r="A251" s="94"/>
      <c r="B251" s="102"/>
      <c r="C251" s="94"/>
      <c r="D251" s="94"/>
      <c r="E251" s="94"/>
    </row>
    <row r="252" spans="1:5" x14ac:dyDescent="0.25">
      <c r="A252" s="94"/>
      <c r="B252" s="102"/>
      <c r="C252" s="94"/>
      <c r="D252" s="94"/>
      <c r="E252" s="94"/>
    </row>
    <row r="253" spans="1:5" x14ac:dyDescent="0.25">
      <c r="A253" s="94"/>
      <c r="B253" s="102"/>
      <c r="C253" s="94"/>
      <c r="D253" s="94"/>
      <c r="E253" s="94"/>
    </row>
    <row r="254" spans="1:5" x14ac:dyDescent="0.25">
      <c r="A254" s="94"/>
      <c r="B254" s="102"/>
      <c r="C254" s="94"/>
      <c r="D254" s="94"/>
      <c r="E254" s="94"/>
    </row>
    <row r="255" spans="1:5" x14ac:dyDescent="0.25">
      <c r="A255" s="94"/>
      <c r="B255" s="102"/>
      <c r="C255" s="94"/>
      <c r="D255" s="94"/>
      <c r="E255" s="94"/>
    </row>
    <row r="256" spans="1:5" x14ac:dyDescent="0.25">
      <c r="A256" s="94"/>
      <c r="B256" s="102"/>
      <c r="C256" s="94"/>
      <c r="D256" s="94"/>
      <c r="E256" s="94"/>
    </row>
    <row r="257" spans="1:5" x14ac:dyDescent="0.25">
      <c r="A257" s="94"/>
      <c r="B257" s="102"/>
      <c r="C257" s="94"/>
      <c r="D257" s="94"/>
      <c r="E257" s="94"/>
    </row>
    <row r="258" spans="1:5" x14ac:dyDescent="0.25">
      <c r="A258" s="98" t="s">
        <v>11</v>
      </c>
      <c r="B258" s="102">
        <f>SUM(B210:B257)</f>
        <v>22296.120000000003</v>
      </c>
      <c r="C258" s="94"/>
      <c r="D258" s="94"/>
      <c r="E258" s="94"/>
    </row>
    <row r="261" spans="1:5" x14ac:dyDescent="0.25">
      <c r="A261" s="98" t="s">
        <v>0</v>
      </c>
      <c r="B261" s="118" t="s">
        <v>1304</v>
      </c>
      <c r="C261" s="98" t="s">
        <v>1315</v>
      </c>
      <c r="D261" s="98" t="s">
        <v>537</v>
      </c>
      <c r="E261" s="98" t="s">
        <v>175</v>
      </c>
    </row>
    <row r="262" spans="1:5" x14ac:dyDescent="0.25">
      <c r="A262" s="95">
        <v>44935</v>
      </c>
      <c r="B262" s="118">
        <v>0</v>
      </c>
      <c r="C262" s="98"/>
      <c r="D262" s="98" t="s">
        <v>23</v>
      </c>
      <c r="E262" s="94"/>
    </row>
    <row r="263" spans="1:5" x14ac:dyDescent="0.25">
      <c r="A263" s="94" t="s">
        <v>493</v>
      </c>
      <c r="B263" s="96">
        <v>4387.5</v>
      </c>
      <c r="C263" t="s">
        <v>1337</v>
      </c>
      <c r="D263" t="s">
        <v>1338</v>
      </c>
      <c r="E263" s="94"/>
    </row>
    <row r="264" spans="1:5" x14ac:dyDescent="0.25">
      <c r="A264" s="94" t="s">
        <v>493</v>
      </c>
      <c r="B264" s="96">
        <v>551</v>
      </c>
      <c r="C264" t="s">
        <v>1339</v>
      </c>
      <c r="D264" t="s">
        <v>1340</v>
      </c>
      <c r="E264" s="94" t="s">
        <v>23</v>
      </c>
    </row>
    <row r="265" spans="1:5" x14ac:dyDescent="0.25">
      <c r="A265" s="94" t="s">
        <v>493</v>
      </c>
      <c r="B265" s="96">
        <v>0</v>
      </c>
      <c r="C265" t="s">
        <v>1341</v>
      </c>
      <c r="D265" t="s">
        <v>1342</v>
      </c>
      <c r="E265" s="94"/>
    </row>
    <row r="266" spans="1:5" x14ac:dyDescent="0.25">
      <c r="A266" s="94" t="s">
        <v>493</v>
      </c>
      <c r="B266" s="96">
        <v>350</v>
      </c>
      <c r="C266" t="s">
        <v>1343</v>
      </c>
      <c r="D266" t="s">
        <v>642</v>
      </c>
      <c r="E266" s="94" t="s">
        <v>643</v>
      </c>
    </row>
    <row r="267" spans="1:5" x14ac:dyDescent="0.25">
      <c r="A267" s="94" t="s">
        <v>493</v>
      </c>
      <c r="B267" s="96">
        <v>3347.29</v>
      </c>
      <c r="C267" t="s">
        <v>1344</v>
      </c>
      <c r="D267" t="s">
        <v>1345</v>
      </c>
      <c r="E267" s="94"/>
    </row>
    <row r="268" spans="1:5" x14ac:dyDescent="0.25">
      <c r="A268" s="94"/>
      <c r="B268" s="102"/>
      <c r="C268" s="94"/>
      <c r="D268" s="94"/>
      <c r="E268" s="94"/>
    </row>
    <row r="269" spans="1:5" x14ac:dyDescent="0.25">
      <c r="A269" s="94"/>
      <c r="B269" s="102"/>
      <c r="C269" s="94"/>
      <c r="D269" s="94"/>
      <c r="E269" s="94"/>
    </row>
    <row r="270" spans="1:5" x14ac:dyDescent="0.25">
      <c r="A270" s="94"/>
      <c r="B270" s="102"/>
      <c r="C270" s="94"/>
      <c r="D270" s="94"/>
      <c r="E270" s="94"/>
    </row>
    <row r="271" spans="1:5" x14ac:dyDescent="0.25">
      <c r="A271" s="94"/>
      <c r="B271" s="102"/>
      <c r="C271" s="94"/>
      <c r="D271" s="94"/>
      <c r="E271" s="94"/>
    </row>
    <row r="272" spans="1:5" x14ac:dyDescent="0.25">
      <c r="A272" s="94"/>
      <c r="B272" s="102"/>
      <c r="C272" s="94"/>
      <c r="D272" s="94"/>
      <c r="E272" s="94"/>
    </row>
    <row r="273" spans="1:5" x14ac:dyDescent="0.25">
      <c r="A273" s="94"/>
      <c r="B273" s="102"/>
      <c r="C273" s="94"/>
      <c r="D273" s="94"/>
      <c r="E273" s="94"/>
    </row>
    <row r="274" spans="1:5" x14ac:dyDescent="0.25">
      <c r="A274" s="94"/>
      <c r="B274" s="102"/>
      <c r="C274" s="94"/>
      <c r="D274" s="94"/>
      <c r="E274" s="94"/>
    </row>
    <row r="275" spans="1:5" x14ac:dyDescent="0.25">
      <c r="A275" s="94"/>
      <c r="B275" s="102"/>
      <c r="C275" s="94"/>
      <c r="D275" s="94"/>
      <c r="E275" s="94"/>
    </row>
    <row r="276" spans="1:5" x14ac:dyDescent="0.25">
      <c r="A276" s="94"/>
      <c r="B276" s="102"/>
      <c r="C276" s="94"/>
      <c r="D276" s="94"/>
      <c r="E276" s="94"/>
    </row>
    <row r="277" spans="1:5" x14ac:dyDescent="0.25">
      <c r="A277" s="94"/>
      <c r="B277" s="102"/>
      <c r="C277" s="94"/>
      <c r="D277" s="94"/>
      <c r="E277" s="94"/>
    </row>
    <row r="278" spans="1:5" x14ac:dyDescent="0.25">
      <c r="A278" s="94"/>
      <c r="B278" s="102"/>
      <c r="C278" s="94"/>
      <c r="D278" s="94"/>
      <c r="E278" s="94"/>
    </row>
    <row r="279" spans="1:5" x14ac:dyDescent="0.25">
      <c r="A279" s="94"/>
      <c r="B279" s="102"/>
      <c r="C279" s="94"/>
      <c r="D279" s="94"/>
      <c r="E279" s="94"/>
    </row>
    <row r="280" spans="1:5" x14ac:dyDescent="0.25">
      <c r="A280" s="94"/>
      <c r="B280" s="102"/>
      <c r="C280" s="94"/>
      <c r="D280" s="94"/>
      <c r="E280" s="94"/>
    </row>
    <row r="281" spans="1:5" x14ac:dyDescent="0.25">
      <c r="A281" s="94"/>
      <c r="B281" s="102"/>
      <c r="C281" s="94"/>
      <c r="D281" s="94"/>
      <c r="E281" s="94"/>
    </row>
    <row r="282" spans="1:5" x14ac:dyDescent="0.25">
      <c r="A282" s="94"/>
      <c r="B282" s="102"/>
      <c r="C282" s="94"/>
      <c r="D282" s="94"/>
      <c r="E282" s="94"/>
    </row>
    <row r="283" spans="1:5" x14ac:dyDescent="0.25">
      <c r="A283" s="94"/>
      <c r="B283" s="102"/>
      <c r="C283" s="94"/>
      <c r="D283" s="94"/>
      <c r="E283" s="94"/>
    </row>
    <row r="284" spans="1:5" x14ac:dyDescent="0.25">
      <c r="A284" s="94"/>
      <c r="B284" s="102"/>
      <c r="C284" s="94"/>
      <c r="D284" s="94"/>
      <c r="E284" s="94"/>
    </row>
    <row r="285" spans="1:5" x14ac:dyDescent="0.25">
      <c r="A285" s="94"/>
      <c r="B285" s="102"/>
      <c r="C285" s="94"/>
      <c r="D285" s="94"/>
      <c r="E285" s="94"/>
    </row>
    <row r="286" spans="1:5" x14ac:dyDescent="0.25">
      <c r="A286" s="94"/>
      <c r="B286" s="102"/>
      <c r="C286" s="94"/>
      <c r="D286" s="94"/>
      <c r="E286" s="94"/>
    </row>
    <row r="287" spans="1:5" x14ac:dyDescent="0.25">
      <c r="A287" s="94"/>
      <c r="B287" s="102"/>
      <c r="C287" s="94"/>
      <c r="D287" s="94"/>
      <c r="E287" s="94"/>
    </row>
    <row r="288" spans="1:5" x14ac:dyDescent="0.25">
      <c r="A288" s="94"/>
      <c r="B288" s="102"/>
      <c r="C288" s="94"/>
      <c r="D288" s="94"/>
      <c r="E288" s="94"/>
    </row>
    <row r="289" spans="1:5" x14ac:dyDescent="0.25">
      <c r="A289" s="94"/>
      <c r="B289" s="102"/>
      <c r="C289" s="94"/>
      <c r="D289" s="94"/>
      <c r="E289" s="94"/>
    </row>
    <row r="290" spans="1:5" x14ac:dyDescent="0.25">
      <c r="A290" s="94"/>
      <c r="B290" s="102"/>
      <c r="C290" s="94"/>
      <c r="D290" s="94"/>
      <c r="E290" s="94"/>
    </row>
    <row r="291" spans="1:5" x14ac:dyDescent="0.25">
      <c r="A291" s="94"/>
      <c r="B291" s="102"/>
      <c r="C291" s="94"/>
      <c r="D291" s="94"/>
      <c r="E291" s="94"/>
    </row>
    <row r="292" spans="1:5" x14ac:dyDescent="0.25">
      <c r="A292" s="94"/>
      <c r="B292" s="102"/>
      <c r="C292" s="94"/>
      <c r="D292" s="94"/>
      <c r="E292" s="94"/>
    </row>
    <row r="293" spans="1:5" x14ac:dyDescent="0.25">
      <c r="A293" s="94"/>
      <c r="B293" s="102"/>
      <c r="C293" s="94"/>
      <c r="D293" s="94"/>
      <c r="E293" s="94"/>
    </row>
    <row r="294" spans="1:5" x14ac:dyDescent="0.25">
      <c r="A294" s="94"/>
      <c r="B294" s="102"/>
      <c r="C294" s="94"/>
      <c r="D294" s="94"/>
      <c r="E294" s="94"/>
    </row>
    <row r="295" spans="1:5" x14ac:dyDescent="0.25">
      <c r="A295" s="94"/>
      <c r="B295" s="102"/>
      <c r="C295" s="94"/>
      <c r="D295" s="94"/>
      <c r="E295" s="94"/>
    </row>
    <row r="296" spans="1:5" x14ac:dyDescent="0.25">
      <c r="A296" s="94"/>
      <c r="B296" s="102"/>
      <c r="C296" s="94"/>
      <c r="D296" s="94"/>
      <c r="E296" s="94"/>
    </row>
    <row r="297" spans="1:5" x14ac:dyDescent="0.25">
      <c r="A297" s="94"/>
      <c r="B297" s="102"/>
      <c r="C297" s="94"/>
      <c r="D297" s="94"/>
      <c r="E297" s="94"/>
    </row>
    <row r="298" spans="1:5" x14ac:dyDescent="0.25">
      <c r="A298" s="94"/>
      <c r="B298" s="102"/>
      <c r="C298" s="94"/>
      <c r="D298" s="94"/>
      <c r="E298" s="94"/>
    </row>
    <row r="299" spans="1:5" x14ac:dyDescent="0.25">
      <c r="A299" s="94"/>
      <c r="B299" s="102"/>
      <c r="C299" s="94"/>
      <c r="D299" s="94"/>
      <c r="E299" s="94"/>
    </row>
    <row r="300" spans="1:5" x14ac:dyDescent="0.25">
      <c r="A300" s="94"/>
      <c r="B300" s="102"/>
      <c r="C300" s="94"/>
      <c r="D300" s="94"/>
      <c r="E300" s="94"/>
    </row>
    <row r="301" spans="1:5" x14ac:dyDescent="0.25">
      <c r="A301" s="94"/>
      <c r="B301" s="102"/>
      <c r="C301" s="94"/>
      <c r="D301" s="94"/>
      <c r="E301" s="94"/>
    </row>
    <row r="302" spans="1:5" x14ac:dyDescent="0.25">
      <c r="A302" s="94"/>
      <c r="B302" s="102"/>
      <c r="C302" s="94"/>
      <c r="D302" s="94"/>
      <c r="E302" s="94"/>
    </row>
    <row r="303" spans="1:5" x14ac:dyDescent="0.25">
      <c r="A303" s="94"/>
      <c r="B303" s="102"/>
      <c r="C303" s="94"/>
      <c r="D303" s="94"/>
      <c r="E303" s="94"/>
    </row>
    <row r="304" spans="1:5" x14ac:dyDescent="0.25">
      <c r="A304" s="94"/>
      <c r="B304" s="102"/>
      <c r="C304" s="94"/>
      <c r="D304" s="94"/>
      <c r="E304" s="94"/>
    </row>
    <row r="305" spans="1:5" x14ac:dyDescent="0.25">
      <c r="A305" s="94"/>
      <c r="B305" s="102"/>
      <c r="C305" s="94"/>
      <c r="D305" s="94"/>
      <c r="E305" s="94"/>
    </row>
    <row r="306" spans="1:5" x14ac:dyDescent="0.25">
      <c r="A306" s="94"/>
      <c r="B306" s="102"/>
      <c r="C306" s="94"/>
      <c r="D306" s="94"/>
      <c r="E306" s="94"/>
    </row>
    <row r="307" spans="1:5" x14ac:dyDescent="0.25">
      <c r="A307" s="94"/>
      <c r="B307" s="102"/>
      <c r="C307" s="94"/>
      <c r="D307" s="94"/>
      <c r="E307" s="94"/>
    </row>
    <row r="308" spans="1:5" x14ac:dyDescent="0.25">
      <c r="A308" s="94"/>
      <c r="B308" s="102"/>
      <c r="C308" s="94"/>
      <c r="D308" s="94"/>
      <c r="E308" s="94"/>
    </row>
    <row r="309" spans="1:5" x14ac:dyDescent="0.25">
      <c r="A309" s="94"/>
      <c r="B309" s="102"/>
      <c r="C309" s="94"/>
      <c r="D309" s="94"/>
      <c r="E309" s="94"/>
    </row>
    <row r="310" spans="1:5" x14ac:dyDescent="0.25">
      <c r="A310" s="98" t="s">
        <v>11</v>
      </c>
      <c r="B310" s="102">
        <f>SUM(B262:B309)</f>
        <v>8635.7900000000009</v>
      </c>
      <c r="C310" s="94"/>
      <c r="D310" s="94"/>
      <c r="E310" s="94"/>
    </row>
    <row r="313" spans="1:5" x14ac:dyDescent="0.25">
      <c r="A313" s="98" t="s">
        <v>0</v>
      </c>
      <c r="B313" s="118" t="s">
        <v>1304</v>
      </c>
      <c r="C313" s="98" t="s">
        <v>1315</v>
      </c>
      <c r="D313" s="98" t="s">
        <v>537</v>
      </c>
      <c r="E313" s="98" t="s">
        <v>175</v>
      </c>
    </row>
    <row r="314" spans="1:5" x14ac:dyDescent="0.25">
      <c r="A314" s="95">
        <v>45301</v>
      </c>
      <c r="B314" s="118">
        <v>0</v>
      </c>
      <c r="C314" s="98"/>
      <c r="D314" s="98" t="s">
        <v>23</v>
      </c>
      <c r="E314" s="94"/>
    </row>
    <row r="315" spans="1:5" x14ac:dyDescent="0.25">
      <c r="A315" s="94" t="s">
        <v>493</v>
      </c>
      <c r="B315" s="96">
        <v>390</v>
      </c>
      <c r="C315" t="s">
        <v>1346</v>
      </c>
      <c r="D315" t="s">
        <v>1347</v>
      </c>
      <c r="E315" s="94" t="s">
        <v>1348</v>
      </c>
    </row>
    <row r="316" spans="1:5" x14ac:dyDescent="0.25">
      <c r="A316" s="94" t="s">
        <v>493</v>
      </c>
      <c r="B316" s="96">
        <v>100</v>
      </c>
      <c r="C316" t="s">
        <v>1349</v>
      </c>
      <c r="D316" t="s">
        <v>1350</v>
      </c>
      <c r="E316" s="94" t="s">
        <v>1348</v>
      </c>
    </row>
    <row r="317" spans="1:5" x14ac:dyDescent="0.25">
      <c r="A317" s="94" t="s">
        <v>493</v>
      </c>
      <c r="B317" s="96">
        <v>5268.78</v>
      </c>
      <c r="C317" t="s">
        <v>1351</v>
      </c>
      <c r="D317" t="s">
        <v>1352</v>
      </c>
      <c r="E317" s="94"/>
    </row>
    <row r="318" spans="1:5" x14ac:dyDescent="0.25">
      <c r="A318" s="94" t="s">
        <v>493</v>
      </c>
      <c r="B318" s="96">
        <v>6315.75</v>
      </c>
      <c r="C318" t="s">
        <v>1353</v>
      </c>
      <c r="D318" t="s">
        <v>1354</v>
      </c>
      <c r="E318" s="94"/>
    </row>
    <row r="319" spans="1:5" x14ac:dyDescent="0.25">
      <c r="A319" s="94"/>
      <c r="B319" s="96">
        <v>0</v>
      </c>
      <c r="C319" t="s">
        <v>23</v>
      </c>
      <c r="D319" t="s">
        <v>23</v>
      </c>
      <c r="E319" s="94"/>
    </row>
    <row r="320" spans="1:5" x14ac:dyDescent="0.25">
      <c r="A320" s="94"/>
      <c r="B320" s="102"/>
      <c r="C320" s="94"/>
      <c r="D320" s="94"/>
      <c r="E320" s="94"/>
    </row>
    <row r="321" spans="1:5" x14ac:dyDescent="0.25">
      <c r="A321" s="94"/>
      <c r="B321" s="102"/>
      <c r="C321" s="94"/>
      <c r="D321" s="94"/>
      <c r="E321" s="94"/>
    </row>
    <row r="322" spans="1:5" x14ac:dyDescent="0.25">
      <c r="A322" s="94"/>
      <c r="B322" s="102"/>
      <c r="C322" s="94"/>
      <c r="D322" s="94"/>
      <c r="E322" s="94"/>
    </row>
    <row r="323" spans="1:5" x14ac:dyDescent="0.25">
      <c r="A323" s="94"/>
      <c r="B323" s="102"/>
      <c r="C323" s="94"/>
      <c r="D323" s="94"/>
      <c r="E323" s="94"/>
    </row>
    <row r="324" spans="1:5" x14ac:dyDescent="0.25">
      <c r="A324" s="94"/>
      <c r="B324" s="102"/>
      <c r="C324" s="94"/>
      <c r="D324" s="94"/>
      <c r="E324" s="94"/>
    </row>
    <row r="325" spans="1:5" x14ac:dyDescent="0.25">
      <c r="A325" s="94"/>
      <c r="B325" s="102"/>
      <c r="C325" s="94"/>
      <c r="D325" s="94"/>
      <c r="E325" s="94"/>
    </row>
    <row r="326" spans="1:5" x14ac:dyDescent="0.25">
      <c r="A326" s="94"/>
      <c r="B326" s="102"/>
      <c r="C326" s="94"/>
      <c r="D326" s="94"/>
      <c r="E326" s="94"/>
    </row>
    <row r="327" spans="1:5" x14ac:dyDescent="0.25">
      <c r="A327" s="94"/>
      <c r="B327" s="102"/>
      <c r="C327" s="94"/>
      <c r="D327" s="94"/>
      <c r="E327" s="94"/>
    </row>
    <row r="328" spans="1:5" x14ac:dyDescent="0.25">
      <c r="A328" s="94"/>
      <c r="B328" s="102"/>
      <c r="C328" s="94"/>
      <c r="D328" s="94"/>
      <c r="E328" s="94"/>
    </row>
    <row r="329" spans="1:5" x14ac:dyDescent="0.25">
      <c r="A329" s="94"/>
      <c r="B329" s="102"/>
      <c r="C329" s="94"/>
      <c r="D329" s="94"/>
      <c r="E329" s="94"/>
    </row>
    <row r="330" spans="1:5" x14ac:dyDescent="0.25">
      <c r="A330" s="94"/>
      <c r="B330" s="102"/>
      <c r="C330" s="94"/>
      <c r="D330" s="94"/>
      <c r="E330" s="94"/>
    </row>
    <row r="331" spans="1:5" x14ac:dyDescent="0.25">
      <c r="A331" s="94"/>
      <c r="B331" s="102"/>
      <c r="C331" s="94"/>
      <c r="D331" s="94"/>
      <c r="E331" s="94"/>
    </row>
    <row r="332" spans="1:5" x14ac:dyDescent="0.25">
      <c r="A332" s="94"/>
      <c r="B332" s="102"/>
      <c r="C332" s="94"/>
      <c r="D332" s="94"/>
      <c r="E332" s="94"/>
    </row>
    <row r="333" spans="1:5" x14ac:dyDescent="0.25">
      <c r="A333" s="94"/>
      <c r="B333" s="102"/>
      <c r="C333" s="94"/>
      <c r="D333" s="94"/>
      <c r="E333" s="94"/>
    </row>
    <row r="334" spans="1:5" x14ac:dyDescent="0.25">
      <c r="A334" s="94"/>
      <c r="B334" s="102"/>
      <c r="C334" s="94"/>
      <c r="D334" s="94"/>
      <c r="E334" s="94"/>
    </row>
    <row r="335" spans="1:5" x14ac:dyDescent="0.25">
      <c r="A335" s="94"/>
      <c r="B335" s="102"/>
      <c r="C335" s="94"/>
      <c r="D335" s="94"/>
      <c r="E335" s="94"/>
    </row>
    <row r="336" spans="1:5" x14ac:dyDescent="0.25">
      <c r="A336" s="94"/>
      <c r="B336" s="102"/>
      <c r="C336" s="94"/>
      <c r="D336" s="94"/>
      <c r="E336" s="94"/>
    </row>
    <row r="337" spans="1:5" x14ac:dyDescent="0.25">
      <c r="A337" s="94"/>
      <c r="B337" s="102"/>
      <c r="C337" s="94"/>
      <c r="D337" s="94"/>
      <c r="E337" s="94"/>
    </row>
    <row r="338" spans="1:5" x14ac:dyDescent="0.25">
      <c r="A338" s="94"/>
      <c r="B338" s="102"/>
      <c r="C338" s="94"/>
      <c r="D338" s="94"/>
      <c r="E338" s="94"/>
    </row>
    <row r="339" spans="1:5" x14ac:dyDescent="0.25">
      <c r="A339" s="94"/>
      <c r="B339" s="102"/>
      <c r="C339" s="94"/>
      <c r="D339" s="94"/>
      <c r="E339" s="94"/>
    </row>
    <row r="340" spans="1:5" x14ac:dyDescent="0.25">
      <c r="A340" s="94"/>
      <c r="B340" s="102"/>
      <c r="C340" s="94"/>
      <c r="D340" s="94"/>
      <c r="E340" s="94"/>
    </row>
    <row r="341" spans="1:5" x14ac:dyDescent="0.25">
      <c r="A341" s="94"/>
      <c r="B341" s="102"/>
      <c r="C341" s="94"/>
      <c r="D341" s="94"/>
      <c r="E341" s="94"/>
    </row>
    <row r="342" spans="1:5" x14ac:dyDescent="0.25">
      <c r="A342" s="94"/>
      <c r="B342" s="102"/>
      <c r="C342" s="94"/>
      <c r="D342" s="94"/>
      <c r="E342" s="94"/>
    </row>
    <row r="343" spans="1:5" x14ac:dyDescent="0.25">
      <c r="A343" s="94"/>
      <c r="B343" s="102"/>
      <c r="C343" s="94"/>
      <c r="D343" s="94"/>
      <c r="E343" s="94"/>
    </row>
    <row r="344" spans="1:5" x14ac:dyDescent="0.25">
      <c r="A344" s="94"/>
      <c r="B344" s="102"/>
      <c r="C344" s="94"/>
      <c r="D344" s="94"/>
      <c r="E344" s="94"/>
    </row>
    <row r="345" spans="1:5" x14ac:dyDescent="0.25">
      <c r="A345" s="94"/>
      <c r="B345" s="102"/>
      <c r="C345" s="94"/>
      <c r="D345" s="94"/>
      <c r="E345" s="94"/>
    </row>
    <row r="346" spans="1:5" x14ac:dyDescent="0.25">
      <c r="A346" s="94"/>
      <c r="B346" s="102"/>
      <c r="C346" s="94"/>
      <c r="D346" s="94"/>
      <c r="E346" s="94"/>
    </row>
    <row r="347" spans="1:5" x14ac:dyDescent="0.25">
      <c r="A347" s="94"/>
      <c r="B347" s="102"/>
      <c r="C347" s="94"/>
      <c r="D347" s="94"/>
      <c r="E347" s="94"/>
    </row>
    <row r="348" spans="1:5" x14ac:dyDescent="0.25">
      <c r="A348" s="94"/>
      <c r="B348" s="102"/>
      <c r="C348" s="94"/>
      <c r="D348" s="94"/>
      <c r="E348" s="94"/>
    </row>
    <row r="349" spans="1:5" x14ac:dyDescent="0.25">
      <c r="A349" s="94"/>
      <c r="B349" s="102"/>
      <c r="C349" s="94"/>
      <c r="D349" s="94"/>
      <c r="E349" s="94"/>
    </row>
    <row r="350" spans="1:5" x14ac:dyDescent="0.25">
      <c r="A350" s="94"/>
      <c r="B350" s="102"/>
      <c r="C350" s="94"/>
      <c r="D350" s="94"/>
      <c r="E350" s="94"/>
    </row>
    <row r="351" spans="1:5" x14ac:dyDescent="0.25">
      <c r="A351" s="94"/>
      <c r="B351" s="102"/>
      <c r="C351" s="94"/>
      <c r="D351" s="94"/>
      <c r="E351" s="94"/>
    </row>
    <row r="352" spans="1:5" x14ac:dyDescent="0.25">
      <c r="A352" s="94"/>
      <c r="B352" s="102"/>
      <c r="C352" s="94"/>
      <c r="D352" s="94"/>
      <c r="E352" s="94"/>
    </row>
    <row r="353" spans="1:5" x14ac:dyDescent="0.25">
      <c r="A353" s="94"/>
      <c r="B353" s="102"/>
      <c r="C353" s="94"/>
      <c r="D353" s="94"/>
      <c r="E353" s="94"/>
    </row>
    <row r="354" spans="1:5" x14ac:dyDescent="0.25">
      <c r="A354" s="94"/>
      <c r="B354" s="102"/>
      <c r="C354" s="94"/>
      <c r="D354" s="94"/>
      <c r="E354" s="94"/>
    </row>
    <row r="355" spans="1:5" x14ac:dyDescent="0.25">
      <c r="A355" s="94"/>
      <c r="B355" s="102"/>
      <c r="C355" s="94"/>
      <c r="D355" s="94"/>
      <c r="E355" s="94"/>
    </row>
    <row r="356" spans="1:5" x14ac:dyDescent="0.25">
      <c r="A356" s="94"/>
      <c r="B356" s="102"/>
      <c r="C356" s="94"/>
      <c r="D356" s="94"/>
      <c r="E356" s="94"/>
    </row>
    <row r="357" spans="1:5" x14ac:dyDescent="0.25">
      <c r="A357" s="94"/>
      <c r="B357" s="102"/>
      <c r="C357" s="94"/>
      <c r="D357" s="94"/>
      <c r="E357" s="94"/>
    </row>
    <row r="358" spans="1:5" x14ac:dyDescent="0.25">
      <c r="A358" s="94"/>
      <c r="B358" s="102"/>
      <c r="C358" s="94"/>
      <c r="D358" s="94"/>
      <c r="E358" s="94"/>
    </row>
    <row r="359" spans="1:5" x14ac:dyDescent="0.25">
      <c r="A359" s="94"/>
      <c r="B359" s="102"/>
      <c r="C359" s="94"/>
      <c r="D359" s="94"/>
      <c r="E359" s="94"/>
    </row>
    <row r="360" spans="1:5" x14ac:dyDescent="0.25">
      <c r="A360" s="94"/>
      <c r="B360" s="102"/>
      <c r="C360" s="94"/>
      <c r="D360" s="94"/>
      <c r="E360" s="94"/>
    </row>
    <row r="361" spans="1:5" x14ac:dyDescent="0.25">
      <c r="A361" s="94"/>
      <c r="B361" s="102"/>
      <c r="C361" s="94"/>
      <c r="D361" s="94"/>
      <c r="E361" s="94"/>
    </row>
    <row r="362" spans="1:5" x14ac:dyDescent="0.25">
      <c r="A362" s="98" t="s">
        <v>11</v>
      </c>
      <c r="B362" s="102">
        <f>SUM(B314:B361)</f>
        <v>12074.529999999999</v>
      </c>
      <c r="C362" s="94"/>
      <c r="D362" s="94"/>
      <c r="E362" s="94"/>
    </row>
    <row r="365" spans="1:5" x14ac:dyDescent="0.25">
      <c r="A365" s="98" t="s">
        <v>0</v>
      </c>
      <c r="B365" s="118" t="s">
        <v>1304</v>
      </c>
      <c r="C365" s="98" t="s">
        <v>1315</v>
      </c>
      <c r="D365" s="98" t="s">
        <v>537</v>
      </c>
      <c r="E365" s="98" t="s">
        <v>175</v>
      </c>
    </row>
    <row r="366" spans="1:5" x14ac:dyDescent="0.25">
      <c r="A366" s="95">
        <v>45302</v>
      </c>
      <c r="B366" s="118">
        <v>0</v>
      </c>
      <c r="C366" s="98"/>
      <c r="D366" s="98" t="s">
        <v>23</v>
      </c>
      <c r="E366" s="94"/>
    </row>
    <row r="367" spans="1:5" x14ac:dyDescent="0.25">
      <c r="A367" s="94" t="s">
        <v>493</v>
      </c>
      <c r="B367" s="102">
        <v>5359.53</v>
      </c>
      <c r="C367" s="94">
        <v>25912300378</v>
      </c>
      <c r="D367" s="94" t="s">
        <v>1355</v>
      </c>
      <c r="E367" s="94"/>
    </row>
    <row r="368" spans="1:5" x14ac:dyDescent="0.25">
      <c r="A368" s="94" t="s">
        <v>493</v>
      </c>
      <c r="B368" s="102">
        <v>614</v>
      </c>
      <c r="C368" s="94">
        <v>51312300730</v>
      </c>
      <c r="D368" s="94" t="s">
        <v>1356</v>
      </c>
      <c r="E368" s="94" t="s">
        <v>1357</v>
      </c>
    </row>
    <row r="369" spans="1:5" x14ac:dyDescent="0.25">
      <c r="A369" s="94" t="s">
        <v>493</v>
      </c>
      <c r="B369" s="102">
        <v>433</v>
      </c>
      <c r="C369" s="94">
        <v>51312300181</v>
      </c>
      <c r="D369" s="94" t="s">
        <v>1356</v>
      </c>
      <c r="E369" s="94" t="s">
        <v>1357</v>
      </c>
    </row>
    <row r="370" spans="1:5" x14ac:dyDescent="0.25">
      <c r="A370" s="94" t="s">
        <v>493</v>
      </c>
      <c r="B370" s="102">
        <v>1200</v>
      </c>
      <c r="C370" s="94">
        <v>116573791</v>
      </c>
      <c r="D370" s="94" t="s">
        <v>1358</v>
      </c>
      <c r="E370" s="94"/>
    </row>
    <row r="371" spans="1:5" x14ac:dyDescent="0.25">
      <c r="A371" s="94" t="s">
        <v>23</v>
      </c>
      <c r="B371" s="102"/>
      <c r="C371" s="94"/>
      <c r="D371" s="94"/>
      <c r="E371" s="94"/>
    </row>
    <row r="372" spans="1:5" x14ac:dyDescent="0.25">
      <c r="A372" s="94"/>
      <c r="B372" s="102"/>
      <c r="C372" s="94"/>
      <c r="D372" s="94"/>
      <c r="E372" s="94"/>
    </row>
    <row r="373" spans="1:5" x14ac:dyDescent="0.25">
      <c r="A373" s="94"/>
      <c r="B373" s="102"/>
      <c r="C373" s="94"/>
      <c r="D373" s="94"/>
      <c r="E373" s="94"/>
    </row>
    <row r="374" spans="1:5" x14ac:dyDescent="0.25">
      <c r="A374" s="94"/>
      <c r="B374" s="102"/>
      <c r="C374" s="94"/>
      <c r="D374" s="94"/>
      <c r="E374" s="94"/>
    </row>
    <row r="375" spans="1:5" x14ac:dyDescent="0.25">
      <c r="A375" s="94"/>
      <c r="B375" s="102"/>
      <c r="C375" s="94"/>
      <c r="D375" s="94"/>
      <c r="E375" s="94"/>
    </row>
    <row r="376" spans="1:5" x14ac:dyDescent="0.25">
      <c r="A376" s="94"/>
      <c r="B376" s="102"/>
      <c r="C376" s="94"/>
      <c r="D376" s="94"/>
      <c r="E376" s="94"/>
    </row>
    <row r="377" spans="1:5" x14ac:dyDescent="0.25">
      <c r="A377" s="94"/>
      <c r="B377" s="102"/>
      <c r="C377" s="94"/>
      <c r="D377" s="94"/>
      <c r="E377" s="94"/>
    </row>
    <row r="378" spans="1:5" x14ac:dyDescent="0.25">
      <c r="A378" s="94"/>
      <c r="B378" s="102"/>
      <c r="C378" s="94"/>
      <c r="D378" s="94"/>
      <c r="E378" s="94"/>
    </row>
    <row r="379" spans="1:5" x14ac:dyDescent="0.25">
      <c r="A379" s="94"/>
      <c r="B379" s="102"/>
      <c r="C379" s="94"/>
      <c r="D379" s="94"/>
      <c r="E379" s="94"/>
    </row>
    <row r="380" spans="1:5" x14ac:dyDescent="0.25">
      <c r="A380" s="94"/>
      <c r="B380" s="102"/>
      <c r="C380" s="94"/>
      <c r="D380" s="94"/>
      <c r="E380" s="94"/>
    </row>
    <row r="381" spans="1:5" x14ac:dyDescent="0.25">
      <c r="A381" s="94"/>
      <c r="B381" s="102"/>
      <c r="C381" s="94"/>
      <c r="D381" s="94"/>
      <c r="E381" s="94"/>
    </row>
    <row r="382" spans="1:5" x14ac:dyDescent="0.25">
      <c r="A382" s="94"/>
      <c r="B382" s="102"/>
      <c r="C382" s="94"/>
      <c r="D382" s="94"/>
      <c r="E382" s="94"/>
    </row>
    <row r="383" spans="1:5" x14ac:dyDescent="0.25">
      <c r="A383" s="94"/>
      <c r="B383" s="102"/>
      <c r="C383" s="94"/>
      <c r="D383" s="94"/>
      <c r="E383" s="94"/>
    </row>
    <row r="384" spans="1:5" x14ac:dyDescent="0.25">
      <c r="A384" s="94"/>
      <c r="B384" s="102"/>
      <c r="C384" s="94"/>
      <c r="D384" s="94"/>
      <c r="E384" s="94"/>
    </row>
    <row r="385" spans="1:5" x14ac:dyDescent="0.25">
      <c r="A385" s="94"/>
      <c r="B385" s="102"/>
      <c r="C385" s="94"/>
      <c r="D385" s="94"/>
      <c r="E385" s="94"/>
    </row>
    <row r="386" spans="1:5" x14ac:dyDescent="0.25">
      <c r="A386" s="94"/>
      <c r="B386" s="102"/>
      <c r="C386" s="94"/>
      <c r="D386" s="94"/>
      <c r="E386" s="94"/>
    </row>
    <row r="387" spans="1:5" x14ac:dyDescent="0.25">
      <c r="A387" s="94"/>
      <c r="B387" s="102"/>
      <c r="C387" s="94"/>
      <c r="D387" s="94"/>
      <c r="E387" s="94"/>
    </row>
    <row r="388" spans="1:5" x14ac:dyDescent="0.25">
      <c r="A388" s="94"/>
      <c r="B388" s="102"/>
      <c r="C388" s="94"/>
      <c r="D388" s="94"/>
      <c r="E388" s="94"/>
    </row>
    <row r="389" spans="1:5" x14ac:dyDescent="0.25">
      <c r="A389" s="94"/>
      <c r="B389" s="102"/>
      <c r="C389" s="94"/>
      <c r="D389" s="94"/>
      <c r="E389" s="94"/>
    </row>
    <row r="390" spans="1:5" x14ac:dyDescent="0.25">
      <c r="A390" s="94"/>
      <c r="B390" s="102"/>
      <c r="C390" s="94"/>
      <c r="D390" s="94"/>
      <c r="E390" s="94"/>
    </row>
    <row r="391" spans="1:5" x14ac:dyDescent="0.25">
      <c r="A391" s="94"/>
      <c r="B391" s="102"/>
      <c r="C391" s="94"/>
      <c r="D391" s="94"/>
      <c r="E391" s="94"/>
    </row>
    <row r="392" spans="1:5" x14ac:dyDescent="0.25">
      <c r="A392" s="94"/>
      <c r="B392" s="102"/>
      <c r="C392" s="94"/>
      <c r="D392" s="94"/>
      <c r="E392" s="94"/>
    </row>
    <row r="393" spans="1:5" x14ac:dyDescent="0.25">
      <c r="A393" s="94"/>
      <c r="B393" s="102"/>
      <c r="C393" s="94"/>
      <c r="D393" s="94"/>
      <c r="E393" s="94"/>
    </row>
    <row r="394" spans="1:5" x14ac:dyDescent="0.25">
      <c r="A394" s="94"/>
      <c r="B394" s="102"/>
      <c r="C394" s="94"/>
      <c r="D394" s="94"/>
      <c r="E394" s="94"/>
    </row>
    <row r="395" spans="1:5" x14ac:dyDescent="0.25">
      <c r="A395" s="94"/>
      <c r="B395" s="102"/>
      <c r="C395" s="94"/>
      <c r="D395" s="94"/>
      <c r="E395" s="94"/>
    </row>
    <row r="396" spans="1:5" x14ac:dyDescent="0.25">
      <c r="A396" s="94"/>
      <c r="B396" s="102"/>
      <c r="C396" s="94"/>
      <c r="D396" s="94"/>
      <c r="E396" s="94"/>
    </row>
    <row r="397" spans="1:5" x14ac:dyDescent="0.25">
      <c r="A397" s="94"/>
      <c r="B397" s="102"/>
      <c r="C397" s="94"/>
      <c r="D397" s="94"/>
      <c r="E397" s="94"/>
    </row>
    <row r="398" spans="1:5" x14ac:dyDescent="0.25">
      <c r="A398" s="94"/>
      <c r="B398" s="102"/>
      <c r="C398" s="94"/>
      <c r="D398" s="94"/>
      <c r="E398" s="94"/>
    </row>
    <row r="399" spans="1:5" x14ac:dyDescent="0.25">
      <c r="A399" s="94"/>
      <c r="B399" s="102"/>
      <c r="C399" s="94"/>
      <c r="D399" s="94"/>
      <c r="E399" s="94"/>
    </row>
    <row r="400" spans="1:5" x14ac:dyDescent="0.25">
      <c r="A400" s="94"/>
      <c r="B400" s="102"/>
      <c r="C400" s="94"/>
      <c r="D400" s="94"/>
      <c r="E400" s="94"/>
    </row>
    <row r="401" spans="1:5" x14ac:dyDescent="0.25">
      <c r="A401" s="94"/>
      <c r="B401" s="102"/>
      <c r="C401" s="94"/>
      <c r="D401" s="94"/>
      <c r="E401" s="94"/>
    </row>
    <row r="402" spans="1:5" x14ac:dyDescent="0.25">
      <c r="A402" s="94"/>
      <c r="B402" s="102"/>
      <c r="C402" s="94"/>
      <c r="D402" s="94"/>
      <c r="E402" s="94"/>
    </row>
    <row r="403" spans="1:5" x14ac:dyDescent="0.25">
      <c r="A403" s="94"/>
      <c r="B403" s="102"/>
      <c r="C403" s="94"/>
      <c r="D403" s="94"/>
      <c r="E403" s="94"/>
    </row>
    <row r="404" spans="1:5" x14ac:dyDescent="0.25">
      <c r="A404" s="94"/>
      <c r="B404" s="102"/>
      <c r="C404" s="94"/>
      <c r="D404" s="94"/>
      <c r="E404" s="94"/>
    </row>
    <row r="405" spans="1:5" x14ac:dyDescent="0.25">
      <c r="A405" s="94"/>
      <c r="B405" s="102"/>
      <c r="C405" s="94"/>
      <c r="D405" s="94"/>
      <c r="E405" s="94"/>
    </row>
    <row r="406" spans="1:5" x14ac:dyDescent="0.25">
      <c r="A406" s="94"/>
      <c r="B406" s="102"/>
      <c r="C406" s="94"/>
      <c r="D406" s="94"/>
      <c r="E406" s="94"/>
    </row>
    <row r="407" spans="1:5" x14ac:dyDescent="0.25">
      <c r="A407" s="94"/>
      <c r="B407" s="102"/>
      <c r="C407" s="94"/>
      <c r="D407" s="94"/>
      <c r="E407" s="94"/>
    </row>
    <row r="408" spans="1:5" x14ac:dyDescent="0.25">
      <c r="A408" s="94"/>
      <c r="B408" s="102"/>
      <c r="C408" s="94"/>
      <c r="D408" s="94"/>
      <c r="E408" s="94"/>
    </row>
    <row r="409" spans="1:5" x14ac:dyDescent="0.25">
      <c r="A409" s="94"/>
      <c r="B409" s="102"/>
      <c r="C409" s="94"/>
      <c r="D409" s="94"/>
      <c r="E409" s="94"/>
    </row>
    <row r="410" spans="1:5" x14ac:dyDescent="0.25">
      <c r="A410" s="94"/>
      <c r="B410" s="102"/>
      <c r="C410" s="94"/>
      <c r="D410" s="94"/>
      <c r="E410" s="94"/>
    </row>
    <row r="411" spans="1:5" x14ac:dyDescent="0.25">
      <c r="A411" s="94"/>
      <c r="B411" s="102"/>
      <c r="C411" s="94"/>
      <c r="D411" s="94"/>
      <c r="E411" s="94"/>
    </row>
    <row r="412" spans="1:5" x14ac:dyDescent="0.25">
      <c r="A412" s="94"/>
      <c r="B412" s="102"/>
      <c r="C412" s="94"/>
      <c r="D412" s="94"/>
      <c r="E412" s="94"/>
    </row>
    <row r="413" spans="1:5" x14ac:dyDescent="0.25">
      <c r="A413" s="94"/>
      <c r="B413" s="102"/>
      <c r="C413" s="94"/>
      <c r="D413" s="94"/>
      <c r="E413" s="94"/>
    </row>
    <row r="414" spans="1:5" x14ac:dyDescent="0.25">
      <c r="A414" s="98" t="s">
        <v>11</v>
      </c>
      <c r="B414" s="102">
        <f>SUM(B366:B413)</f>
        <v>7606.53</v>
      </c>
      <c r="C414" s="94"/>
      <c r="D414" s="94"/>
      <c r="E414" s="94"/>
    </row>
    <row r="417" spans="1:5" x14ac:dyDescent="0.25">
      <c r="A417" s="98" t="s">
        <v>0</v>
      </c>
      <c r="B417" s="118" t="s">
        <v>1304</v>
      </c>
      <c r="C417" s="98" t="s">
        <v>1315</v>
      </c>
      <c r="D417" s="98" t="s">
        <v>537</v>
      </c>
      <c r="E417" s="98" t="s">
        <v>175</v>
      </c>
    </row>
    <row r="418" spans="1:5" x14ac:dyDescent="0.25">
      <c r="A418" s="95">
        <v>45303</v>
      </c>
      <c r="B418" s="118">
        <v>0</v>
      </c>
      <c r="C418" s="98"/>
      <c r="D418" s="98" t="s">
        <v>23</v>
      </c>
      <c r="E418" s="94"/>
    </row>
    <row r="419" spans="1:5" x14ac:dyDescent="0.25">
      <c r="A419" s="94" t="s">
        <v>493</v>
      </c>
      <c r="B419" s="96">
        <v>7619.32</v>
      </c>
      <c r="C419" t="s">
        <v>1359</v>
      </c>
      <c r="D419" t="s">
        <v>1360</v>
      </c>
      <c r="E419" s="94"/>
    </row>
    <row r="420" spans="1:5" x14ac:dyDescent="0.25">
      <c r="A420" s="94" t="s">
        <v>493</v>
      </c>
      <c r="B420" s="96">
        <v>3677.29</v>
      </c>
      <c r="C420" t="s">
        <v>1361</v>
      </c>
      <c r="D420" t="s">
        <v>1362</v>
      </c>
      <c r="E420" s="94" t="s">
        <v>23</v>
      </c>
    </row>
    <row r="421" spans="1:5" x14ac:dyDescent="0.25">
      <c r="A421" s="94" t="s">
        <v>493</v>
      </c>
      <c r="B421" s="96">
        <v>3914.98</v>
      </c>
      <c r="C421" t="s">
        <v>1363</v>
      </c>
      <c r="D421" t="s">
        <v>1364</v>
      </c>
      <c r="E421" s="94"/>
    </row>
    <row r="422" spans="1:5" x14ac:dyDescent="0.25">
      <c r="A422" s="94" t="s">
        <v>493</v>
      </c>
      <c r="B422" s="96">
        <v>8224.61</v>
      </c>
      <c r="C422" t="s">
        <v>1365</v>
      </c>
      <c r="D422" t="s">
        <v>1366</v>
      </c>
      <c r="E422" s="94"/>
    </row>
    <row r="423" spans="1:5" x14ac:dyDescent="0.25">
      <c r="A423" s="94" t="s">
        <v>493</v>
      </c>
      <c r="B423" s="96">
        <v>50</v>
      </c>
      <c r="C423" t="s">
        <v>1367</v>
      </c>
      <c r="D423" t="s">
        <v>1368</v>
      </c>
      <c r="E423" s="94" t="s">
        <v>1369</v>
      </c>
    </row>
    <row r="424" spans="1:5" x14ac:dyDescent="0.25">
      <c r="A424" s="94" t="s">
        <v>493</v>
      </c>
      <c r="B424" s="96">
        <v>543</v>
      </c>
      <c r="C424" t="s">
        <v>1370</v>
      </c>
      <c r="D424" t="s">
        <v>494</v>
      </c>
      <c r="E424" s="94" t="s">
        <v>704</v>
      </c>
    </row>
    <row r="425" spans="1:5" x14ac:dyDescent="0.25">
      <c r="A425" s="94" t="s">
        <v>23</v>
      </c>
      <c r="B425" s="96">
        <v>0</v>
      </c>
      <c r="C425" t="s">
        <v>23</v>
      </c>
      <c r="D425" t="s">
        <v>23</v>
      </c>
      <c r="E425" s="94"/>
    </row>
    <row r="426" spans="1:5" x14ac:dyDescent="0.25">
      <c r="A426" s="94" t="s">
        <v>493</v>
      </c>
      <c r="B426" s="96">
        <v>644.20000000000005</v>
      </c>
      <c r="C426" t="s">
        <v>1371</v>
      </c>
      <c r="D426" t="s">
        <v>1372</v>
      </c>
      <c r="E426" s="94"/>
    </row>
    <row r="427" spans="1:5" x14ac:dyDescent="0.25">
      <c r="A427" s="94"/>
      <c r="B427" s="102"/>
      <c r="C427" s="94"/>
      <c r="D427" s="94"/>
      <c r="E427" s="94"/>
    </row>
    <row r="428" spans="1:5" x14ac:dyDescent="0.25">
      <c r="A428" s="94"/>
      <c r="B428" s="102"/>
      <c r="C428" s="94"/>
      <c r="D428" s="94"/>
      <c r="E428" s="94"/>
    </row>
    <row r="429" spans="1:5" x14ac:dyDescent="0.25">
      <c r="A429" s="94"/>
      <c r="B429" s="102"/>
      <c r="C429" s="94"/>
      <c r="D429" s="94"/>
      <c r="E429" s="94"/>
    </row>
    <row r="430" spans="1:5" x14ac:dyDescent="0.25">
      <c r="A430" s="94"/>
      <c r="B430" s="102"/>
      <c r="C430" s="94"/>
      <c r="D430" s="94"/>
      <c r="E430" s="94"/>
    </row>
    <row r="431" spans="1:5" x14ac:dyDescent="0.25">
      <c r="A431" s="94"/>
      <c r="B431" s="102"/>
      <c r="C431" s="94"/>
      <c r="D431" s="94"/>
      <c r="E431" s="94"/>
    </row>
    <row r="432" spans="1:5" x14ac:dyDescent="0.25">
      <c r="A432" s="94"/>
      <c r="B432" s="102"/>
      <c r="C432" s="94"/>
      <c r="D432" s="94"/>
      <c r="E432" s="94"/>
    </row>
    <row r="433" spans="1:5" x14ac:dyDescent="0.25">
      <c r="A433" s="94"/>
      <c r="B433" s="102"/>
      <c r="C433" s="94"/>
      <c r="D433" s="94"/>
      <c r="E433" s="94"/>
    </row>
    <row r="434" spans="1:5" x14ac:dyDescent="0.25">
      <c r="A434" s="94"/>
      <c r="B434" s="102"/>
      <c r="C434" s="94"/>
      <c r="D434" s="94"/>
      <c r="E434" s="94"/>
    </row>
    <row r="435" spans="1:5" x14ac:dyDescent="0.25">
      <c r="A435" s="94"/>
      <c r="B435" s="102"/>
      <c r="C435" s="94"/>
      <c r="D435" s="94"/>
      <c r="E435" s="94"/>
    </row>
    <row r="436" spans="1:5" x14ac:dyDescent="0.25">
      <c r="A436" s="94"/>
      <c r="B436" s="102"/>
      <c r="C436" s="94"/>
      <c r="D436" s="94"/>
      <c r="E436" s="94"/>
    </row>
    <row r="437" spans="1:5" x14ac:dyDescent="0.25">
      <c r="A437" s="94"/>
      <c r="B437" s="102"/>
      <c r="C437" s="94"/>
      <c r="D437" s="94"/>
      <c r="E437" s="94"/>
    </row>
    <row r="438" spans="1:5" x14ac:dyDescent="0.25">
      <c r="A438" s="94"/>
      <c r="B438" s="102"/>
      <c r="C438" s="94"/>
      <c r="D438" s="94"/>
      <c r="E438" s="94"/>
    </row>
    <row r="439" spans="1:5" x14ac:dyDescent="0.25">
      <c r="A439" s="94"/>
      <c r="B439" s="102"/>
      <c r="C439" s="94"/>
      <c r="D439" s="94"/>
      <c r="E439" s="94"/>
    </row>
    <row r="440" spans="1:5" x14ac:dyDescent="0.25">
      <c r="A440" s="94"/>
      <c r="B440" s="102"/>
      <c r="C440" s="94"/>
      <c r="D440" s="94"/>
      <c r="E440" s="94"/>
    </row>
    <row r="441" spans="1:5" x14ac:dyDescent="0.25">
      <c r="A441" s="94"/>
      <c r="B441" s="102"/>
      <c r="C441" s="94"/>
      <c r="D441" s="94"/>
      <c r="E441" s="94"/>
    </row>
    <row r="442" spans="1:5" x14ac:dyDescent="0.25">
      <c r="A442" s="94"/>
      <c r="B442" s="102"/>
      <c r="C442" s="94"/>
      <c r="D442" s="94"/>
      <c r="E442" s="94"/>
    </row>
    <row r="443" spans="1:5" x14ac:dyDescent="0.25">
      <c r="A443" s="94"/>
      <c r="B443" s="102"/>
      <c r="C443" s="94"/>
      <c r="D443" s="94"/>
      <c r="E443" s="94"/>
    </row>
    <row r="444" spans="1:5" x14ac:dyDescent="0.25">
      <c r="A444" s="94"/>
      <c r="B444" s="102"/>
      <c r="C444" s="94"/>
      <c r="D444" s="94"/>
      <c r="E444" s="94"/>
    </row>
    <row r="445" spans="1:5" x14ac:dyDescent="0.25">
      <c r="A445" s="94"/>
      <c r="B445" s="102"/>
      <c r="C445" s="94"/>
      <c r="D445" s="94"/>
      <c r="E445" s="94"/>
    </row>
    <row r="446" spans="1:5" x14ac:dyDescent="0.25">
      <c r="A446" s="94"/>
      <c r="B446" s="102"/>
      <c r="C446" s="94"/>
      <c r="D446" s="94"/>
      <c r="E446" s="94"/>
    </row>
    <row r="447" spans="1:5" x14ac:dyDescent="0.25">
      <c r="A447" s="94"/>
      <c r="B447" s="102"/>
      <c r="C447" s="94"/>
      <c r="D447" s="94"/>
      <c r="E447" s="94"/>
    </row>
    <row r="448" spans="1:5" x14ac:dyDescent="0.25">
      <c r="A448" s="94"/>
      <c r="B448" s="102"/>
      <c r="C448" s="94"/>
      <c r="D448" s="94"/>
      <c r="E448" s="94"/>
    </row>
    <row r="449" spans="1:5" x14ac:dyDescent="0.25">
      <c r="A449" s="94"/>
      <c r="B449" s="102"/>
      <c r="C449" s="94"/>
      <c r="D449" s="94"/>
      <c r="E449" s="94"/>
    </row>
    <row r="450" spans="1:5" x14ac:dyDescent="0.25">
      <c r="A450" s="94"/>
      <c r="B450" s="102"/>
      <c r="C450" s="94"/>
      <c r="D450" s="94"/>
      <c r="E450" s="94"/>
    </row>
    <row r="451" spans="1:5" x14ac:dyDescent="0.25">
      <c r="A451" s="94"/>
      <c r="B451" s="102"/>
      <c r="C451" s="94"/>
      <c r="D451" s="94"/>
      <c r="E451" s="94"/>
    </row>
    <row r="452" spans="1:5" x14ac:dyDescent="0.25">
      <c r="A452" s="94"/>
      <c r="B452" s="102"/>
      <c r="C452" s="94"/>
      <c r="D452" s="94"/>
      <c r="E452" s="94"/>
    </row>
    <row r="453" spans="1:5" x14ac:dyDescent="0.25">
      <c r="A453" s="94"/>
      <c r="B453" s="102"/>
      <c r="C453" s="94"/>
      <c r="D453" s="94"/>
      <c r="E453" s="94"/>
    </row>
    <row r="454" spans="1:5" x14ac:dyDescent="0.25">
      <c r="A454" s="94"/>
      <c r="B454" s="102"/>
      <c r="C454" s="94"/>
      <c r="D454" s="94"/>
      <c r="E454" s="94"/>
    </row>
    <row r="455" spans="1:5" x14ac:dyDescent="0.25">
      <c r="A455" s="94"/>
      <c r="B455" s="102"/>
      <c r="C455" s="94"/>
      <c r="D455" s="94"/>
      <c r="E455" s="94"/>
    </row>
    <row r="456" spans="1:5" x14ac:dyDescent="0.25">
      <c r="A456" s="94"/>
      <c r="B456" s="102"/>
      <c r="C456" s="94"/>
      <c r="D456" s="94"/>
      <c r="E456" s="94"/>
    </row>
    <row r="457" spans="1:5" x14ac:dyDescent="0.25">
      <c r="A457" s="94"/>
      <c r="B457" s="102"/>
      <c r="C457" s="94"/>
      <c r="D457" s="94"/>
      <c r="E457" s="94"/>
    </row>
    <row r="458" spans="1:5" x14ac:dyDescent="0.25">
      <c r="A458" s="94"/>
      <c r="B458" s="102"/>
      <c r="C458" s="94"/>
      <c r="D458" s="94"/>
      <c r="E458" s="94"/>
    </row>
    <row r="459" spans="1:5" x14ac:dyDescent="0.25">
      <c r="A459" s="94"/>
      <c r="B459" s="102"/>
      <c r="C459" s="94"/>
      <c r="D459" s="94"/>
      <c r="E459" s="94"/>
    </row>
    <row r="460" spans="1:5" x14ac:dyDescent="0.25">
      <c r="A460" s="94"/>
      <c r="B460" s="102"/>
      <c r="C460" s="94"/>
      <c r="D460" s="94"/>
      <c r="E460" s="94"/>
    </row>
    <row r="461" spans="1:5" x14ac:dyDescent="0.25">
      <c r="A461" s="94"/>
      <c r="B461" s="102"/>
      <c r="C461" s="94"/>
      <c r="D461" s="94"/>
      <c r="E461" s="94"/>
    </row>
    <row r="462" spans="1:5" x14ac:dyDescent="0.25">
      <c r="A462" s="94"/>
      <c r="B462" s="102"/>
      <c r="C462" s="94"/>
      <c r="D462" s="94"/>
      <c r="E462" s="94"/>
    </row>
    <row r="463" spans="1:5" x14ac:dyDescent="0.25">
      <c r="A463" s="94"/>
      <c r="B463" s="102"/>
      <c r="C463" s="94"/>
      <c r="D463" s="94"/>
      <c r="E463" s="94"/>
    </row>
    <row r="464" spans="1:5" x14ac:dyDescent="0.25">
      <c r="A464" s="94"/>
      <c r="B464" s="102"/>
      <c r="C464" s="94"/>
      <c r="D464" s="94"/>
      <c r="E464" s="94"/>
    </row>
    <row r="465" spans="1:5" x14ac:dyDescent="0.25">
      <c r="A465" s="94"/>
      <c r="B465" s="102"/>
      <c r="C465" s="94"/>
      <c r="D465" s="94"/>
      <c r="E465" s="94"/>
    </row>
    <row r="466" spans="1:5" x14ac:dyDescent="0.25">
      <c r="A466" s="98" t="s">
        <v>11</v>
      </c>
      <c r="B466" s="102">
        <f>SUM(B418:B465)</f>
        <v>24673.4</v>
      </c>
      <c r="C466" s="94"/>
      <c r="D466" s="94"/>
      <c r="E466" s="94"/>
    </row>
    <row r="469" spans="1:5" x14ac:dyDescent="0.25">
      <c r="A469" s="98" t="s">
        <v>0</v>
      </c>
      <c r="B469" s="118" t="s">
        <v>1304</v>
      </c>
      <c r="C469" s="98" t="s">
        <v>1315</v>
      </c>
      <c r="D469" s="98" t="s">
        <v>537</v>
      </c>
      <c r="E469" s="98" t="s">
        <v>175</v>
      </c>
    </row>
    <row r="470" spans="1:5" x14ac:dyDescent="0.25">
      <c r="A470" s="95">
        <v>45306</v>
      </c>
      <c r="B470" s="118">
        <v>0</v>
      </c>
      <c r="C470" s="98"/>
      <c r="D470" s="98" t="s">
        <v>23</v>
      </c>
      <c r="E470" s="94"/>
    </row>
    <row r="471" spans="1:5" x14ac:dyDescent="0.25">
      <c r="A471" s="94"/>
      <c r="B471" s="96">
        <v>3129.04</v>
      </c>
      <c r="C471" t="s">
        <v>1373</v>
      </c>
      <c r="D471" t="s">
        <v>1374</v>
      </c>
      <c r="E471" s="94"/>
    </row>
    <row r="472" spans="1:5" x14ac:dyDescent="0.25">
      <c r="A472" s="94"/>
      <c r="B472" s="96">
        <v>5967.04</v>
      </c>
      <c r="C472" t="s">
        <v>1375</v>
      </c>
      <c r="D472" t="s">
        <v>1376</v>
      </c>
      <c r="E472" s="94" t="s">
        <v>23</v>
      </c>
    </row>
    <row r="473" spans="1:5" x14ac:dyDescent="0.25">
      <c r="A473" s="94"/>
      <c r="B473" s="96">
        <v>2401.5700000000002</v>
      </c>
      <c r="C473" t="s">
        <v>1377</v>
      </c>
      <c r="D473" t="s">
        <v>1378</v>
      </c>
      <c r="E473" s="94"/>
    </row>
    <row r="474" spans="1:5" x14ac:dyDescent="0.25">
      <c r="A474" s="94"/>
      <c r="B474" s="96">
        <v>1291.1500000000001</v>
      </c>
      <c r="C474" t="s">
        <v>1379</v>
      </c>
      <c r="D474" t="s">
        <v>1380</v>
      </c>
      <c r="E474" s="94"/>
    </row>
    <row r="475" spans="1:5" x14ac:dyDescent="0.25">
      <c r="A475" s="94"/>
      <c r="B475" s="102"/>
      <c r="C475" s="94"/>
      <c r="D475" s="94"/>
      <c r="E475" s="94"/>
    </row>
    <row r="476" spans="1:5" x14ac:dyDescent="0.25">
      <c r="A476" s="94"/>
      <c r="B476" s="102"/>
      <c r="C476" s="94"/>
      <c r="D476" s="94"/>
      <c r="E476" s="94"/>
    </row>
    <row r="477" spans="1:5" x14ac:dyDescent="0.25">
      <c r="A477" s="94"/>
      <c r="B477" s="102"/>
      <c r="C477" s="94"/>
      <c r="D477" s="94"/>
      <c r="E477" s="94"/>
    </row>
    <row r="478" spans="1:5" x14ac:dyDescent="0.25">
      <c r="A478" s="94"/>
      <c r="B478" s="102"/>
      <c r="C478" s="94"/>
      <c r="D478" s="94"/>
      <c r="E478" s="94"/>
    </row>
    <row r="479" spans="1:5" x14ac:dyDescent="0.25">
      <c r="A479" s="94"/>
      <c r="B479" s="102"/>
      <c r="C479" s="94"/>
      <c r="D479" s="94"/>
      <c r="E479" s="94"/>
    </row>
    <row r="480" spans="1:5" x14ac:dyDescent="0.25">
      <c r="A480" s="94"/>
      <c r="B480" s="102"/>
      <c r="C480" s="94"/>
      <c r="D480" s="94"/>
      <c r="E480" s="94"/>
    </row>
    <row r="481" spans="1:5" x14ac:dyDescent="0.25">
      <c r="A481" s="94"/>
      <c r="B481" s="102"/>
      <c r="C481" s="94"/>
      <c r="D481" s="94"/>
      <c r="E481" s="94"/>
    </row>
    <row r="482" spans="1:5" x14ac:dyDescent="0.25">
      <c r="A482" s="94"/>
      <c r="B482" s="102"/>
      <c r="C482" s="94"/>
      <c r="D482" s="94"/>
      <c r="E482" s="94"/>
    </row>
    <row r="483" spans="1:5" x14ac:dyDescent="0.25">
      <c r="A483" s="94"/>
      <c r="B483" s="102"/>
      <c r="C483" s="94"/>
      <c r="D483" s="94"/>
      <c r="E483" s="94"/>
    </row>
    <row r="484" spans="1:5" x14ac:dyDescent="0.25">
      <c r="A484" s="94"/>
      <c r="B484" s="102"/>
      <c r="C484" s="94"/>
      <c r="D484" s="94"/>
      <c r="E484" s="94"/>
    </row>
    <row r="485" spans="1:5" x14ac:dyDescent="0.25">
      <c r="A485" s="94"/>
      <c r="B485" s="102"/>
      <c r="C485" s="94"/>
      <c r="D485" s="94"/>
      <c r="E485" s="94"/>
    </row>
    <row r="486" spans="1:5" x14ac:dyDescent="0.25">
      <c r="A486" s="94"/>
      <c r="B486" s="102"/>
      <c r="C486" s="94"/>
      <c r="D486" s="94"/>
      <c r="E486" s="94"/>
    </row>
    <row r="487" spans="1:5" x14ac:dyDescent="0.25">
      <c r="A487" s="94"/>
      <c r="B487" s="102"/>
      <c r="C487" s="94"/>
      <c r="D487" s="94"/>
      <c r="E487" s="94"/>
    </row>
    <row r="488" spans="1:5" x14ac:dyDescent="0.25">
      <c r="A488" s="94"/>
      <c r="B488" s="102"/>
      <c r="C488" s="94"/>
      <c r="D488" s="94"/>
      <c r="E488" s="94"/>
    </row>
    <row r="489" spans="1:5" x14ac:dyDescent="0.25">
      <c r="A489" s="94"/>
      <c r="B489" s="102"/>
      <c r="C489" s="94"/>
      <c r="D489" s="94"/>
      <c r="E489" s="94"/>
    </row>
    <row r="490" spans="1:5" x14ac:dyDescent="0.25">
      <c r="A490" s="94"/>
      <c r="B490" s="102"/>
      <c r="C490" s="94"/>
      <c r="D490" s="94"/>
      <c r="E490" s="94"/>
    </row>
    <row r="491" spans="1:5" x14ac:dyDescent="0.25">
      <c r="A491" s="94"/>
      <c r="B491" s="102"/>
      <c r="C491" s="94"/>
      <c r="D491" s="94"/>
      <c r="E491" s="94"/>
    </row>
    <row r="492" spans="1:5" x14ac:dyDescent="0.25">
      <c r="A492" s="94"/>
      <c r="B492" s="102"/>
      <c r="C492" s="94"/>
      <c r="D492" s="94"/>
      <c r="E492" s="94"/>
    </row>
    <row r="493" spans="1:5" x14ac:dyDescent="0.25">
      <c r="A493" s="94"/>
      <c r="B493" s="102"/>
      <c r="C493" s="94"/>
      <c r="D493" s="94"/>
      <c r="E493" s="94"/>
    </row>
    <row r="494" spans="1:5" x14ac:dyDescent="0.25">
      <c r="A494" s="94"/>
      <c r="B494" s="102"/>
      <c r="C494" s="94"/>
      <c r="D494" s="94"/>
      <c r="E494" s="94"/>
    </row>
    <row r="495" spans="1:5" x14ac:dyDescent="0.25">
      <c r="A495" s="94"/>
      <c r="B495" s="102"/>
      <c r="C495" s="94"/>
      <c r="D495" s="94"/>
      <c r="E495" s="94"/>
    </row>
    <row r="496" spans="1:5" x14ac:dyDescent="0.25">
      <c r="A496" s="94"/>
      <c r="B496" s="102"/>
      <c r="C496" s="94"/>
      <c r="D496" s="94"/>
      <c r="E496" s="94"/>
    </row>
    <row r="497" spans="1:5" x14ac:dyDescent="0.25">
      <c r="A497" s="94"/>
      <c r="B497" s="102"/>
      <c r="C497" s="94"/>
      <c r="D497" s="94"/>
      <c r="E497" s="94"/>
    </row>
    <row r="498" spans="1:5" x14ac:dyDescent="0.25">
      <c r="A498" s="94"/>
      <c r="B498" s="102"/>
      <c r="C498" s="94"/>
      <c r="D498" s="94"/>
      <c r="E498" s="94"/>
    </row>
    <row r="499" spans="1:5" x14ac:dyDescent="0.25">
      <c r="A499" s="94"/>
      <c r="B499" s="102"/>
      <c r="C499" s="94"/>
      <c r="D499" s="94"/>
      <c r="E499" s="94"/>
    </row>
    <row r="500" spans="1:5" x14ac:dyDescent="0.25">
      <c r="A500" s="94"/>
      <c r="B500" s="102"/>
      <c r="C500" s="94"/>
      <c r="D500" s="94"/>
      <c r="E500" s="94"/>
    </row>
    <row r="501" spans="1:5" x14ac:dyDescent="0.25">
      <c r="A501" s="94"/>
      <c r="B501" s="102"/>
      <c r="C501" s="94"/>
      <c r="D501" s="94"/>
      <c r="E501" s="94"/>
    </row>
    <row r="502" spans="1:5" x14ac:dyDescent="0.25">
      <c r="A502" s="94"/>
      <c r="B502" s="102"/>
      <c r="C502" s="94"/>
      <c r="D502" s="94"/>
      <c r="E502" s="94"/>
    </row>
    <row r="503" spans="1:5" x14ac:dyDescent="0.25">
      <c r="A503" s="94"/>
      <c r="B503" s="102"/>
      <c r="C503" s="94"/>
      <c r="D503" s="94"/>
      <c r="E503" s="94"/>
    </row>
    <row r="504" spans="1:5" x14ac:dyDescent="0.25">
      <c r="A504" s="94"/>
      <c r="B504" s="102"/>
      <c r="C504" s="94"/>
      <c r="D504" s="94"/>
      <c r="E504" s="94"/>
    </row>
    <row r="505" spans="1:5" x14ac:dyDescent="0.25">
      <c r="A505" s="94"/>
      <c r="B505" s="102"/>
      <c r="C505" s="94"/>
      <c r="D505" s="94"/>
      <c r="E505" s="94"/>
    </row>
    <row r="506" spans="1:5" x14ac:dyDescent="0.25">
      <c r="A506" s="94"/>
      <c r="B506" s="102"/>
      <c r="C506" s="94"/>
      <c r="D506" s="94"/>
      <c r="E506" s="94"/>
    </row>
    <row r="507" spans="1:5" x14ac:dyDescent="0.25">
      <c r="A507" s="94"/>
      <c r="B507" s="102"/>
      <c r="C507" s="94"/>
      <c r="D507" s="94"/>
      <c r="E507" s="94"/>
    </row>
    <row r="508" spans="1:5" x14ac:dyDescent="0.25">
      <c r="A508" s="94"/>
      <c r="B508" s="102"/>
      <c r="C508" s="94"/>
      <c r="D508" s="94"/>
      <c r="E508" s="94"/>
    </row>
    <row r="509" spans="1:5" x14ac:dyDescent="0.25">
      <c r="A509" s="94"/>
      <c r="B509" s="102"/>
      <c r="C509" s="94"/>
      <c r="D509" s="94"/>
      <c r="E509" s="94"/>
    </row>
    <row r="510" spans="1:5" x14ac:dyDescent="0.25">
      <c r="A510" s="94"/>
      <c r="B510" s="102"/>
      <c r="C510" s="94"/>
      <c r="D510" s="94"/>
      <c r="E510" s="94"/>
    </row>
    <row r="511" spans="1:5" x14ac:dyDescent="0.25">
      <c r="A511" s="94"/>
      <c r="B511" s="102"/>
      <c r="C511" s="94"/>
      <c r="D511" s="94"/>
      <c r="E511" s="94"/>
    </row>
    <row r="512" spans="1:5" x14ac:dyDescent="0.25">
      <c r="A512" s="94"/>
      <c r="B512" s="102"/>
      <c r="C512" s="94"/>
      <c r="D512" s="94"/>
      <c r="E512" s="94"/>
    </row>
    <row r="513" spans="1:5" x14ac:dyDescent="0.25">
      <c r="A513" s="94"/>
      <c r="B513" s="102"/>
      <c r="C513" s="94"/>
      <c r="D513" s="94"/>
      <c r="E513" s="94"/>
    </row>
    <row r="514" spans="1:5" x14ac:dyDescent="0.25">
      <c r="A514" s="94"/>
      <c r="B514" s="102"/>
      <c r="C514" s="94"/>
      <c r="D514" s="94"/>
      <c r="E514" s="94"/>
    </row>
    <row r="515" spans="1:5" x14ac:dyDescent="0.25">
      <c r="A515" s="94"/>
      <c r="B515" s="102"/>
      <c r="C515" s="94"/>
      <c r="D515" s="94"/>
      <c r="E515" s="94"/>
    </row>
    <row r="516" spans="1:5" x14ac:dyDescent="0.25">
      <c r="A516" s="94"/>
      <c r="B516" s="102"/>
      <c r="C516" s="94"/>
      <c r="D516" s="94"/>
      <c r="E516" s="94"/>
    </row>
    <row r="517" spans="1:5" x14ac:dyDescent="0.25">
      <c r="A517" s="94"/>
      <c r="B517" s="102"/>
      <c r="C517" s="94"/>
      <c r="D517" s="94"/>
      <c r="E517" s="94"/>
    </row>
    <row r="518" spans="1:5" x14ac:dyDescent="0.25">
      <c r="A518" s="98" t="s">
        <v>11</v>
      </c>
      <c r="B518" s="102">
        <f>SUM(B470:B517)</f>
        <v>12788.8</v>
      </c>
      <c r="C518" s="94"/>
      <c r="D518" s="94"/>
      <c r="E518" s="94"/>
    </row>
    <row r="521" spans="1:5" x14ac:dyDescent="0.25">
      <c r="A521" s="98" t="s">
        <v>0</v>
      </c>
      <c r="B521" s="118" t="s">
        <v>1304</v>
      </c>
      <c r="C521" s="98" t="s">
        <v>1315</v>
      </c>
      <c r="D521" s="98" t="s">
        <v>537</v>
      </c>
      <c r="E521" s="98" t="s">
        <v>175</v>
      </c>
    </row>
    <row r="522" spans="1:5" x14ac:dyDescent="0.25">
      <c r="A522" s="95">
        <v>45307</v>
      </c>
      <c r="B522" s="118">
        <v>0</v>
      </c>
      <c r="C522" s="98"/>
      <c r="D522" s="98" t="s">
        <v>23</v>
      </c>
      <c r="E522" s="94"/>
    </row>
    <row r="523" spans="1:5" x14ac:dyDescent="0.25">
      <c r="A523" s="94"/>
      <c r="B523" s="96">
        <v>9056.65</v>
      </c>
      <c r="C523" t="s">
        <v>1381</v>
      </c>
      <c r="D523" t="s">
        <v>1382</v>
      </c>
      <c r="E523" s="94"/>
    </row>
    <row r="524" spans="1:5" x14ac:dyDescent="0.25">
      <c r="A524" s="94"/>
      <c r="B524" s="96">
        <v>3821.29</v>
      </c>
      <c r="C524" t="s">
        <v>1383</v>
      </c>
      <c r="D524" t="s">
        <v>1384</v>
      </c>
      <c r="E524" s="94" t="s">
        <v>23</v>
      </c>
    </row>
    <row r="525" spans="1:5" x14ac:dyDescent="0.25">
      <c r="A525" s="94"/>
      <c r="B525" s="96">
        <v>3626.24</v>
      </c>
      <c r="C525" t="s">
        <v>1385</v>
      </c>
      <c r="D525" t="s">
        <v>1386</v>
      </c>
      <c r="E525" s="94"/>
    </row>
    <row r="526" spans="1:5" x14ac:dyDescent="0.25">
      <c r="A526" s="94"/>
      <c r="B526" s="96">
        <v>774</v>
      </c>
      <c r="C526" t="s">
        <v>1387</v>
      </c>
      <c r="D526" t="s">
        <v>1388</v>
      </c>
      <c r="E526" s="94"/>
    </row>
    <row r="527" spans="1:5" x14ac:dyDescent="0.25">
      <c r="A527" s="94"/>
      <c r="B527" s="96">
        <v>3926.48</v>
      </c>
      <c r="C527" t="s">
        <v>1389</v>
      </c>
      <c r="D527" t="s">
        <v>1321</v>
      </c>
      <c r="E527" s="94"/>
    </row>
    <row r="528" spans="1:5" x14ac:dyDescent="0.25">
      <c r="A528" s="94"/>
      <c r="B528" s="96">
        <v>1800</v>
      </c>
      <c r="C528" t="s">
        <v>1390</v>
      </c>
      <c r="D528" t="s">
        <v>1391</v>
      </c>
      <c r="E528" s="94"/>
    </row>
    <row r="529" spans="1:5" x14ac:dyDescent="0.25">
      <c r="A529" s="94"/>
      <c r="B529" s="96">
        <v>6288.76</v>
      </c>
      <c r="C529" t="s">
        <v>1392</v>
      </c>
      <c r="D529" t="s">
        <v>1391</v>
      </c>
      <c r="E529" s="94"/>
    </row>
    <row r="530" spans="1:5" x14ac:dyDescent="0.25">
      <c r="A530" s="94"/>
      <c r="B530" s="96">
        <v>10300.040000000001</v>
      </c>
      <c r="C530" t="s">
        <v>1393</v>
      </c>
      <c r="D530" t="s">
        <v>785</v>
      </c>
      <c r="E530" s="94"/>
    </row>
    <row r="531" spans="1:5" x14ac:dyDescent="0.25">
      <c r="A531" s="94"/>
      <c r="B531" s="96">
        <v>4666.57</v>
      </c>
      <c r="C531" t="s">
        <v>1394</v>
      </c>
      <c r="D531" t="s">
        <v>1395</v>
      </c>
      <c r="E531" s="94"/>
    </row>
    <row r="532" spans="1:5" x14ac:dyDescent="0.25">
      <c r="A532" s="94"/>
      <c r="B532" s="96">
        <v>140</v>
      </c>
      <c r="C532" t="s">
        <v>1396</v>
      </c>
      <c r="D532" t="s">
        <v>1397</v>
      </c>
      <c r="E532" s="94"/>
    </row>
    <row r="533" spans="1:5" x14ac:dyDescent="0.25">
      <c r="A533" s="94"/>
      <c r="B533" s="96">
        <v>193</v>
      </c>
      <c r="C533" t="s">
        <v>1398</v>
      </c>
      <c r="D533" t="s">
        <v>1399</v>
      </c>
      <c r="E533" s="94"/>
    </row>
    <row r="534" spans="1:5" x14ac:dyDescent="0.25">
      <c r="A534" s="94"/>
      <c r="B534" s="102"/>
      <c r="C534" t="s">
        <v>23</v>
      </c>
      <c r="D534" t="s">
        <v>23</v>
      </c>
      <c r="E534" s="94"/>
    </row>
    <row r="535" spans="1:5" x14ac:dyDescent="0.25">
      <c r="A535" s="94"/>
      <c r="B535" s="102"/>
      <c r="C535" t="s">
        <v>23</v>
      </c>
      <c r="D535" t="s">
        <v>23</v>
      </c>
      <c r="E535" s="94"/>
    </row>
    <row r="536" spans="1:5" x14ac:dyDescent="0.25">
      <c r="A536" s="94"/>
      <c r="B536" s="102"/>
      <c r="C536" s="94"/>
      <c r="D536" s="94"/>
      <c r="E536" s="94"/>
    </row>
    <row r="537" spans="1:5" x14ac:dyDescent="0.25">
      <c r="A537" s="94"/>
      <c r="B537" s="102"/>
      <c r="C537" s="94"/>
      <c r="D537" s="94"/>
      <c r="E537" s="94"/>
    </row>
    <row r="538" spans="1:5" x14ac:dyDescent="0.25">
      <c r="A538" s="94"/>
      <c r="B538" s="102"/>
      <c r="C538" s="94"/>
      <c r="D538" s="94"/>
      <c r="E538" s="94"/>
    </row>
    <row r="539" spans="1:5" x14ac:dyDescent="0.25">
      <c r="A539" s="94"/>
      <c r="B539" s="102"/>
      <c r="C539" s="94"/>
      <c r="D539" s="94"/>
      <c r="E539" s="94"/>
    </row>
    <row r="540" spans="1:5" x14ac:dyDescent="0.25">
      <c r="A540" s="94"/>
      <c r="B540" s="102"/>
      <c r="C540" s="94"/>
      <c r="D540" s="94"/>
      <c r="E540" s="94"/>
    </row>
    <row r="541" spans="1:5" x14ac:dyDescent="0.25">
      <c r="A541" s="94"/>
      <c r="B541" s="102"/>
      <c r="C541" s="94"/>
      <c r="D541" s="94"/>
      <c r="E541" s="94"/>
    </row>
    <row r="542" spans="1:5" x14ac:dyDescent="0.25">
      <c r="A542" s="94"/>
      <c r="B542" s="102"/>
      <c r="C542" s="94"/>
      <c r="D542" s="94"/>
      <c r="E542" s="94"/>
    </row>
    <row r="543" spans="1:5" x14ac:dyDescent="0.25">
      <c r="A543" s="94"/>
      <c r="B543" s="102"/>
      <c r="C543" s="94"/>
      <c r="D543" s="94"/>
      <c r="E543" s="94"/>
    </row>
    <row r="544" spans="1:5" x14ac:dyDescent="0.25">
      <c r="A544" s="94"/>
      <c r="B544" s="102"/>
      <c r="C544" s="94"/>
      <c r="D544" s="94"/>
      <c r="E544" s="94"/>
    </row>
    <row r="545" spans="1:5" x14ac:dyDescent="0.25">
      <c r="A545" s="94"/>
      <c r="B545" s="102"/>
      <c r="C545" s="94"/>
      <c r="D545" s="94"/>
      <c r="E545" s="94"/>
    </row>
    <row r="546" spans="1:5" x14ac:dyDescent="0.25">
      <c r="A546" s="94"/>
      <c r="B546" s="102"/>
      <c r="C546" s="94"/>
      <c r="D546" s="94"/>
      <c r="E546" s="94"/>
    </row>
    <row r="547" spans="1:5" x14ac:dyDescent="0.25">
      <c r="A547" s="94"/>
      <c r="B547" s="102"/>
      <c r="C547" s="94"/>
      <c r="D547" s="94"/>
      <c r="E547" s="94"/>
    </row>
    <row r="548" spans="1:5" x14ac:dyDescent="0.25">
      <c r="A548" s="94"/>
      <c r="B548" s="102"/>
      <c r="C548" s="94"/>
      <c r="D548" s="94"/>
      <c r="E548" s="94"/>
    </row>
    <row r="549" spans="1:5" x14ac:dyDescent="0.25">
      <c r="A549" s="94"/>
      <c r="B549" s="102"/>
      <c r="C549" s="94"/>
      <c r="D549" s="94"/>
      <c r="E549" s="94"/>
    </row>
    <row r="550" spans="1:5" x14ac:dyDescent="0.25">
      <c r="A550" s="94"/>
      <c r="B550" s="102"/>
      <c r="C550" s="94"/>
      <c r="D550" s="94"/>
      <c r="E550" s="94"/>
    </row>
    <row r="551" spans="1:5" x14ac:dyDescent="0.25">
      <c r="A551" s="94"/>
      <c r="B551" s="102"/>
      <c r="C551" s="94"/>
      <c r="D551" s="94"/>
      <c r="E551" s="94"/>
    </row>
    <row r="552" spans="1:5" x14ac:dyDescent="0.25">
      <c r="A552" s="94"/>
      <c r="B552" s="102"/>
      <c r="C552" s="94"/>
      <c r="D552" s="94"/>
      <c r="E552" s="94"/>
    </row>
    <row r="553" spans="1:5" x14ac:dyDescent="0.25">
      <c r="A553" s="94"/>
      <c r="B553" s="102"/>
      <c r="C553" s="94"/>
      <c r="D553" s="94"/>
      <c r="E553" s="94"/>
    </row>
    <row r="554" spans="1:5" x14ac:dyDescent="0.25">
      <c r="A554" s="94"/>
      <c r="B554" s="102"/>
      <c r="C554" s="94"/>
      <c r="D554" s="94"/>
      <c r="E554" s="94"/>
    </row>
    <row r="555" spans="1:5" x14ac:dyDescent="0.25">
      <c r="A555" s="94"/>
      <c r="B555" s="102"/>
      <c r="C555" s="94"/>
      <c r="D555" s="94"/>
      <c r="E555" s="94"/>
    </row>
    <row r="556" spans="1:5" x14ac:dyDescent="0.25">
      <c r="A556" s="94"/>
      <c r="B556" s="102"/>
      <c r="C556" s="94"/>
      <c r="D556" s="94"/>
      <c r="E556" s="94"/>
    </row>
    <row r="557" spans="1:5" x14ac:dyDescent="0.25">
      <c r="A557" s="94"/>
      <c r="B557" s="102"/>
      <c r="C557" s="94"/>
      <c r="D557" s="94"/>
      <c r="E557" s="94"/>
    </row>
    <row r="558" spans="1:5" x14ac:dyDescent="0.25">
      <c r="A558" s="94"/>
      <c r="B558" s="102"/>
      <c r="C558" s="94"/>
      <c r="D558" s="94"/>
      <c r="E558" s="94"/>
    </row>
    <row r="559" spans="1:5" x14ac:dyDescent="0.25">
      <c r="A559" s="94"/>
      <c r="B559" s="102"/>
      <c r="C559" s="94"/>
      <c r="D559" s="94"/>
      <c r="E559" s="94"/>
    </row>
    <row r="560" spans="1:5" x14ac:dyDescent="0.25">
      <c r="A560" s="94"/>
      <c r="B560" s="102"/>
      <c r="C560" s="94"/>
      <c r="D560" s="94"/>
      <c r="E560" s="94"/>
    </row>
    <row r="561" spans="1:5" x14ac:dyDescent="0.25">
      <c r="A561" s="94"/>
      <c r="B561" s="102"/>
      <c r="C561" s="94"/>
      <c r="D561" s="94"/>
      <c r="E561" s="94"/>
    </row>
    <row r="562" spans="1:5" x14ac:dyDescent="0.25">
      <c r="A562" s="94"/>
      <c r="B562" s="102"/>
      <c r="C562" s="94"/>
      <c r="D562" s="94"/>
      <c r="E562" s="94"/>
    </row>
    <row r="563" spans="1:5" x14ac:dyDescent="0.25">
      <c r="A563" s="94"/>
      <c r="B563" s="102"/>
      <c r="C563" s="94"/>
      <c r="D563" s="94"/>
      <c r="E563" s="94"/>
    </row>
    <row r="564" spans="1:5" x14ac:dyDescent="0.25">
      <c r="A564" s="94"/>
      <c r="B564" s="102"/>
      <c r="C564" s="94"/>
      <c r="D564" s="94"/>
      <c r="E564" s="94"/>
    </row>
    <row r="565" spans="1:5" x14ac:dyDescent="0.25">
      <c r="A565" s="94"/>
      <c r="B565" s="102"/>
      <c r="C565" s="94"/>
      <c r="D565" s="94"/>
      <c r="E565" s="94"/>
    </row>
    <row r="566" spans="1:5" x14ac:dyDescent="0.25">
      <c r="A566" s="94"/>
      <c r="B566" s="102"/>
      <c r="C566" s="94"/>
      <c r="D566" s="94"/>
      <c r="E566" s="94"/>
    </row>
    <row r="567" spans="1:5" x14ac:dyDescent="0.25">
      <c r="A567" s="94"/>
      <c r="B567" s="102"/>
      <c r="C567" s="94"/>
      <c r="D567" s="94"/>
      <c r="E567" s="94"/>
    </row>
    <row r="568" spans="1:5" x14ac:dyDescent="0.25">
      <c r="A568" s="94"/>
      <c r="B568" s="102"/>
      <c r="C568" s="94"/>
      <c r="D568" s="94"/>
      <c r="E568" s="94"/>
    </row>
    <row r="569" spans="1:5" x14ac:dyDescent="0.25">
      <c r="A569" s="94"/>
      <c r="B569" s="102"/>
      <c r="C569" s="94"/>
      <c r="D569" s="94"/>
      <c r="E569" s="94"/>
    </row>
    <row r="570" spans="1:5" x14ac:dyDescent="0.25">
      <c r="A570" s="98" t="s">
        <v>11</v>
      </c>
      <c r="B570" s="102">
        <f>SUM(B522:B569)</f>
        <v>44593.03</v>
      </c>
      <c r="C570" s="94"/>
      <c r="D570" s="94"/>
      <c r="E570" s="94"/>
    </row>
    <row r="573" spans="1:5" x14ac:dyDescent="0.25">
      <c r="A573" s="98" t="s">
        <v>0</v>
      </c>
      <c r="B573" s="118" t="s">
        <v>1304</v>
      </c>
      <c r="C573" s="98" t="s">
        <v>1315</v>
      </c>
      <c r="D573" s="98" t="s">
        <v>537</v>
      </c>
      <c r="E573" s="98" t="s">
        <v>175</v>
      </c>
    </row>
    <row r="574" spans="1:5" x14ac:dyDescent="0.25">
      <c r="A574" s="95">
        <v>45308</v>
      </c>
      <c r="B574" s="118">
        <v>0</v>
      </c>
      <c r="C574" s="98"/>
      <c r="D574" s="98" t="s">
        <v>23</v>
      </c>
      <c r="E574" s="94"/>
    </row>
    <row r="575" spans="1:5" x14ac:dyDescent="0.25">
      <c r="A575" s="94"/>
      <c r="B575" s="102">
        <v>9844.68</v>
      </c>
      <c r="C575" s="94" t="s">
        <v>1400</v>
      </c>
      <c r="D575" s="94" t="s">
        <v>1401</v>
      </c>
      <c r="E575" s="94"/>
    </row>
    <row r="576" spans="1:5" x14ac:dyDescent="0.25">
      <c r="A576" s="94"/>
      <c r="B576" s="102">
        <v>0</v>
      </c>
      <c r="C576" s="98" t="s">
        <v>23</v>
      </c>
      <c r="D576" s="98" t="s">
        <v>23</v>
      </c>
      <c r="E576" s="94"/>
    </row>
    <row r="577" spans="1:5" x14ac:dyDescent="0.25">
      <c r="A577" s="94"/>
      <c r="B577" s="102">
        <v>0</v>
      </c>
      <c r="C577" s="94" t="s">
        <v>23</v>
      </c>
      <c r="D577" s="94" t="s">
        <v>23</v>
      </c>
      <c r="E577" s="94"/>
    </row>
    <row r="578" spans="1:5" x14ac:dyDescent="0.25">
      <c r="A578" s="94"/>
      <c r="B578" s="102"/>
      <c r="C578" s="94"/>
      <c r="D578" s="94"/>
      <c r="E578" s="94"/>
    </row>
    <row r="579" spans="1:5" x14ac:dyDescent="0.25">
      <c r="A579" s="94"/>
      <c r="B579" s="102"/>
      <c r="C579" s="94"/>
      <c r="D579" s="94"/>
      <c r="E579" s="94"/>
    </row>
    <row r="580" spans="1:5" x14ac:dyDescent="0.25">
      <c r="A580" s="94"/>
      <c r="B580" s="102"/>
      <c r="C580" s="94"/>
      <c r="D580" s="94"/>
      <c r="E580" s="94"/>
    </row>
    <row r="581" spans="1:5" x14ac:dyDescent="0.25">
      <c r="A581" s="94"/>
      <c r="B581" s="102"/>
      <c r="C581" s="94"/>
      <c r="D581" s="94"/>
      <c r="E581" s="94"/>
    </row>
    <row r="582" spans="1:5" x14ac:dyDescent="0.25">
      <c r="A582" s="94"/>
      <c r="B582" s="102"/>
      <c r="C582" s="94"/>
      <c r="D582" s="94"/>
      <c r="E582" s="94"/>
    </row>
    <row r="583" spans="1:5" x14ac:dyDescent="0.25">
      <c r="A583" s="94"/>
      <c r="B583" s="102"/>
      <c r="C583" s="94"/>
      <c r="D583" s="94"/>
      <c r="E583" s="94"/>
    </row>
    <row r="584" spans="1:5" x14ac:dyDescent="0.25">
      <c r="A584" s="94"/>
      <c r="B584" s="102"/>
      <c r="C584" s="94"/>
      <c r="D584" s="94"/>
      <c r="E584" s="94"/>
    </row>
    <row r="585" spans="1:5" x14ac:dyDescent="0.25">
      <c r="A585" s="94"/>
      <c r="B585" s="102"/>
      <c r="C585" s="94"/>
      <c r="D585" s="94"/>
      <c r="E585" s="94"/>
    </row>
    <row r="586" spans="1:5" x14ac:dyDescent="0.25">
      <c r="A586" s="94"/>
      <c r="B586" s="102"/>
      <c r="C586" s="94"/>
      <c r="D586" s="94"/>
      <c r="E586" s="94"/>
    </row>
    <row r="587" spans="1:5" x14ac:dyDescent="0.25">
      <c r="A587" s="94"/>
      <c r="B587" s="102"/>
      <c r="C587" s="94"/>
      <c r="D587" s="94"/>
      <c r="E587" s="94"/>
    </row>
    <row r="588" spans="1:5" x14ac:dyDescent="0.25">
      <c r="A588" s="94"/>
      <c r="B588" s="102"/>
      <c r="C588" s="94"/>
      <c r="D588" s="94"/>
      <c r="E588" s="94"/>
    </row>
    <row r="589" spans="1:5" x14ac:dyDescent="0.25">
      <c r="A589" s="94"/>
      <c r="B589" s="102"/>
      <c r="C589" s="94"/>
      <c r="D589" s="94"/>
      <c r="E589" s="94"/>
    </row>
    <row r="590" spans="1:5" x14ac:dyDescent="0.25">
      <c r="A590" s="94"/>
      <c r="B590" s="102"/>
      <c r="C590" s="94"/>
      <c r="D590" s="94"/>
      <c r="E590" s="94"/>
    </row>
    <row r="591" spans="1:5" x14ac:dyDescent="0.25">
      <c r="A591" s="94"/>
      <c r="B591" s="102"/>
      <c r="C591" s="94"/>
      <c r="D591" s="94"/>
      <c r="E591" s="94"/>
    </row>
    <row r="592" spans="1:5" x14ac:dyDescent="0.25">
      <c r="A592" s="94"/>
      <c r="B592" s="102"/>
      <c r="C592" s="94"/>
      <c r="D592" s="94"/>
      <c r="E592" s="94"/>
    </row>
    <row r="593" spans="1:5" x14ac:dyDescent="0.25">
      <c r="A593" s="94"/>
      <c r="B593" s="102"/>
      <c r="C593" s="94"/>
      <c r="D593" s="94"/>
      <c r="E593" s="94"/>
    </row>
    <row r="594" spans="1:5" x14ac:dyDescent="0.25">
      <c r="A594" s="94"/>
      <c r="B594" s="102"/>
      <c r="C594" s="94"/>
      <c r="D594" s="94"/>
      <c r="E594" s="94"/>
    </row>
    <row r="595" spans="1:5" x14ac:dyDescent="0.25">
      <c r="A595" s="94"/>
      <c r="B595" s="102"/>
      <c r="C595" s="94"/>
      <c r="D595" s="94"/>
      <c r="E595" s="94"/>
    </row>
    <row r="596" spans="1:5" x14ac:dyDescent="0.25">
      <c r="A596" s="94"/>
      <c r="B596" s="102"/>
      <c r="C596" s="94"/>
      <c r="D596" s="94"/>
      <c r="E596" s="94"/>
    </row>
    <row r="597" spans="1:5" x14ac:dyDescent="0.25">
      <c r="A597" s="94"/>
      <c r="B597" s="102"/>
      <c r="C597" s="94"/>
      <c r="D597" s="94"/>
      <c r="E597" s="94"/>
    </row>
    <row r="598" spans="1:5" x14ac:dyDescent="0.25">
      <c r="A598" s="94"/>
      <c r="B598" s="102"/>
      <c r="C598" s="94"/>
      <c r="D598" s="94"/>
      <c r="E598" s="94"/>
    </row>
    <row r="599" spans="1:5" x14ac:dyDescent="0.25">
      <c r="A599" s="94"/>
      <c r="B599" s="102"/>
      <c r="C599" s="94"/>
      <c r="D599" s="94"/>
      <c r="E599" s="94"/>
    </row>
    <row r="600" spans="1:5" x14ac:dyDescent="0.25">
      <c r="A600" s="94"/>
      <c r="B600" s="102"/>
      <c r="C600" s="94"/>
      <c r="D600" s="94"/>
      <c r="E600" s="94"/>
    </row>
    <row r="601" spans="1:5" x14ac:dyDescent="0.25">
      <c r="A601" s="94"/>
      <c r="B601" s="102"/>
      <c r="C601" s="94"/>
      <c r="D601" s="94"/>
      <c r="E601" s="94"/>
    </row>
    <row r="602" spans="1:5" x14ac:dyDescent="0.25">
      <c r="A602" s="94"/>
      <c r="B602" s="102"/>
      <c r="C602" s="94"/>
      <c r="D602" s="94"/>
      <c r="E602" s="94"/>
    </row>
    <row r="603" spans="1:5" x14ac:dyDescent="0.25">
      <c r="A603" s="94"/>
      <c r="B603" s="102"/>
      <c r="C603" s="94"/>
      <c r="D603" s="94"/>
      <c r="E603" s="94"/>
    </row>
    <row r="604" spans="1:5" x14ac:dyDescent="0.25">
      <c r="A604" s="94"/>
      <c r="B604" s="102"/>
      <c r="C604" s="94"/>
      <c r="D604" s="94"/>
      <c r="E604" s="94"/>
    </row>
    <row r="605" spans="1:5" x14ac:dyDescent="0.25">
      <c r="A605" s="94"/>
      <c r="B605" s="102"/>
      <c r="C605" s="94"/>
      <c r="D605" s="94"/>
      <c r="E605" s="94"/>
    </row>
    <row r="606" spans="1:5" x14ac:dyDescent="0.25">
      <c r="A606" s="94"/>
      <c r="B606" s="102"/>
      <c r="C606" s="94"/>
      <c r="D606" s="94"/>
      <c r="E606" s="94"/>
    </row>
    <row r="607" spans="1:5" x14ac:dyDescent="0.25">
      <c r="A607" s="94"/>
      <c r="B607" s="102"/>
      <c r="C607" s="94"/>
      <c r="D607" s="94"/>
      <c r="E607" s="94"/>
    </row>
    <row r="608" spans="1:5" x14ac:dyDescent="0.25">
      <c r="A608" s="94"/>
      <c r="B608" s="102"/>
      <c r="C608" s="94"/>
      <c r="D608" s="94"/>
      <c r="E608" s="94"/>
    </row>
    <row r="609" spans="1:8" x14ac:dyDescent="0.25">
      <c r="A609" s="94"/>
      <c r="B609" s="102"/>
      <c r="C609" s="94"/>
      <c r="D609" s="94"/>
      <c r="E609" s="94"/>
    </row>
    <row r="610" spans="1:8" x14ac:dyDescent="0.25">
      <c r="A610" s="94"/>
      <c r="B610" s="102"/>
      <c r="C610" s="94"/>
      <c r="D610" s="94"/>
      <c r="E610" s="94"/>
    </row>
    <row r="611" spans="1:8" x14ac:dyDescent="0.25">
      <c r="A611" s="94"/>
      <c r="B611" s="102"/>
      <c r="C611" s="94"/>
      <c r="D611" s="94"/>
      <c r="E611" s="94"/>
      <c r="G611" s="93" t="s">
        <v>23</v>
      </c>
    </row>
    <row r="612" spans="1:8" x14ac:dyDescent="0.25">
      <c r="A612" s="94"/>
      <c r="B612" s="102"/>
      <c r="C612" s="94"/>
      <c r="D612" s="94"/>
      <c r="E612" s="94"/>
      <c r="G612" s="93" t="s">
        <v>23</v>
      </c>
      <c r="H612" s="93" t="s">
        <v>23</v>
      </c>
    </row>
    <row r="613" spans="1:8" x14ac:dyDescent="0.25">
      <c r="A613" s="94"/>
      <c r="B613" s="102"/>
      <c r="C613" s="94"/>
      <c r="D613" s="94"/>
      <c r="E613" s="94"/>
      <c r="G613" s="93" t="s">
        <v>23</v>
      </c>
      <c r="H613" s="93" t="s">
        <v>23</v>
      </c>
    </row>
    <row r="614" spans="1:8" x14ac:dyDescent="0.25">
      <c r="A614" s="94"/>
      <c r="B614" s="102"/>
      <c r="C614" s="94"/>
      <c r="D614" s="94"/>
      <c r="E614" s="94"/>
      <c r="G614" s="93" t="s">
        <v>23</v>
      </c>
    </row>
    <row r="615" spans="1:8" x14ac:dyDescent="0.25">
      <c r="A615" s="94"/>
      <c r="B615" s="102"/>
      <c r="C615" s="94"/>
      <c r="D615" s="94"/>
      <c r="E615" s="94"/>
    </row>
    <row r="616" spans="1:8" x14ac:dyDescent="0.25">
      <c r="A616" s="94"/>
      <c r="B616" s="102"/>
      <c r="C616" s="94"/>
      <c r="D616" s="94"/>
      <c r="E616" s="94"/>
    </row>
    <row r="617" spans="1:8" x14ac:dyDescent="0.25">
      <c r="A617" s="94"/>
      <c r="B617" s="102"/>
      <c r="C617" s="94"/>
      <c r="D617" s="94"/>
      <c r="E617" s="94"/>
    </row>
    <row r="618" spans="1:8" x14ac:dyDescent="0.25">
      <c r="A618" s="94"/>
      <c r="B618" s="102"/>
      <c r="C618" s="94"/>
      <c r="D618" s="94"/>
      <c r="E618" s="94"/>
    </row>
    <row r="619" spans="1:8" x14ac:dyDescent="0.25">
      <c r="A619" s="94"/>
      <c r="B619" s="102"/>
      <c r="C619" s="94"/>
      <c r="D619" s="94"/>
      <c r="E619" s="94"/>
    </row>
    <row r="620" spans="1:8" x14ac:dyDescent="0.25">
      <c r="A620" s="94"/>
      <c r="B620" s="102"/>
      <c r="C620" s="94"/>
      <c r="D620" s="94"/>
      <c r="E620" s="94"/>
    </row>
    <row r="621" spans="1:8" x14ac:dyDescent="0.25">
      <c r="A621" s="94"/>
      <c r="B621" s="102"/>
      <c r="C621" s="94"/>
      <c r="D621" s="94"/>
      <c r="E621" s="94"/>
    </row>
    <row r="622" spans="1:8" x14ac:dyDescent="0.25">
      <c r="A622" s="98" t="s">
        <v>11</v>
      </c>
      <c r="B622" s="102">
        <f>SUM(B574:B621)</f>
        <v>9844.68</v>
      </c>
      <c r="C622" s="94"/>
      <c r="D622" s="94"/>
      <c r="E622" s="94"/>
    </row>
    <row r="625" spans="1:5" x14ac:dyDescent="0.25">
      <c r="A625" s="98" t="s">
        <v>0</v>
      </c>
      <c r="B625" s="118" t="s">
        <v>1304</v>
      </c>
      <c r="C625" s="98" t="s">
        <v>1315</v>
      </c>
      <c r="D625" s="98" t="s">
        <v>537</v>
      </c>
      <c r="E625" s="98" t="s">
        <v>175</v>
      </c>
    </row>
    <row r="626" spans="1:5" x14ac:dyDescent="0.25">
      <c r="A626" s="95">
        <v>45309</v>
      </c>
      <c r="B626" s="118">
        <v>0</v>
      </c>
      <c r="C626" s="98"/>
      <c r="D626" s="98" t="s">
        <v>23</v>
      </c>
      <c r="E626" s="94"/>
    </row>
    <row r="627" spans="1:5" x14ac:dyDescent="0.25">
      <c r="A627" s="94" t="s">
        <v>493</v>
      </c>
      <c r="B627" s="96">
        <v>7102.87</v>
      </c>
      <c r="C627" t="s">
        <v>1402</v>
      </c>
      <c r="D627" t="s">
        <v>1403</v>
      </c>
      <c r="E627" s="94"/>
    </row>
    <row r="628" spans="1:5" x14ac:dyDescent="0.25">
      <c r="A628" s="94" t="s">
        <v>493</v>
      </c>
      <c r="B628" s="96">
        <v>8914.39</v>
      </c>
      <c r="C628" t="s">
        <v>1404</v>
      </c>
      <c r="D628" t="s">
        <v>1405</v>
      </c>
      <c r="E628" s="94" t="s">
        <v>23</v>
      </c>
    </row>
    <row r="629" spans="1:5" x14ac:dyDescent="0.25">
      <c r="A629" s="94" t="s">
        <v>493</v>
      </c>
      <c r="B629" s="96">
        <v>6071.4</v>
      </c>
      <c r="C629" t="s">
        <v>1406</v>
      </c>
      <c r="D629" t="s">
        <v>1407</v>
      </c>
      <c r="E629" s="94"/>
    </row>
    <row r="630" spans="1:5" x14ac:dyDescent="0.25">
      <c r="A630" s="94"/>
      <c r="B630" s="102"/>
      <c r="C630" s="94"/>
      <c r="D630" s="94"/>
      <c r="E630" s="94"/>
    </row>
    <row r="631" spans="1:5" x14ac:dyDescent="0.25">
      <c r="A631" s="94"/>
      <c r="B631" s="102"/>
      <c r="C631" s="94"/>
      <c r="D631" s="94"/>
      <c r="E631" s="94"/>
    </row>
    <row r="632" spans="1:5" x14ac:dyDescent="0.25">
      <c r="A632" s="94"/>
      <c r="B632" s="102"/>
      <c r="C632" s="94"/>
      <c r="D632" s="94"/>
      <c r="E632" s="94"/>
    </row>
    <row r="633" spans="1:5" x14ac:dyDescent="0.25">
      <c r="A633" s="94"/>
      <c r="B633" s="102"/>
      <c r="C633" s="94"/>
      <c r="D633" s="94"/>
      <c r="E633" s="94"/>
    </row>
    <row r="634" spans="1:5" x14ac:dyDescent="0.25">
      <c r="A634" s="94"/>
      <c r="B634" s="102"/>
      <c r="C634" s="94"/>
      <c r="D634" s="94"/>
      <c r="E634" s="94"/>
    </row>
    <row r="635" spans="1:5" x14ac:dyDescent="0.25">
      <c r="A635" s="94"/>
      <c r="B635" s="102"/>
      <c r="C635" s="94"/>
      <c r="D635" s="94"/>
      <c r="E635" s="94"/>
    </row>
    <row r="636" spans="1:5" x14ac:dyDescent="0.25">
      <c r="A636" s="94"/>
      <c r="B636" s="102"/>
      <c r="C636" s="94"/>
      <c r="D636" s="94"/>
      <c r="E636" s="94"/>
    </row>
    <row r="637" spans="1:5" x14ac:dyDescent="0.25">
      <c r="A637" s="94"/>
      <c r="B637" s="102"/>
      <c r="C637" s="94"/>
      <c r="D637" s="94"/>
      <c r="E637" s="94"/>
    </row>
    <row r="638" spans="1:5" x14ac:dyDescent="0.25">
      <c r="A638" s="94"/>
      <c r="B638" s="102"/>
      <c r="C638" s="94"/>
      <c r="D638" s="94"/>
      <c r="E638" s="94"/>
    </row>
    <row r="639" spans="1:5" x14ac:dyDescent="0.25">
      <c r="A639" s="94"/>
      <c r="B639" s="102"/>
      <c r="C639" s="94"/>
      <c r="D639" s="94"/>
      <c r="E639" s="94"/>
    </row>
    <row r="640" spans="1:5" x14ac:dyDescent="0.25">
      <c r="A640" s="94"/>
      <c r="B640" s="102"/>
      <c r="C640" s="94"/>
      <c r="D640" s="94"/>
      <c r="E640" s="94"/>
    </row>
    <row r="641" spans="1:5" x14ac:dyDescent="0.25">
      <c r="A641" s="94"/>
      <c r="B641" s="102"/>
      <c r="C641" s="94"/>
      <c r="D641" s="94"/>
      <c r="E641" s="94"/>
    </row>
    <row r="642" spans="1:5" x14ac:dyDescent="0.25">
      <c r="A642" s="94"/>
      <c r="B642" s="102"/>
      <c r="C642" s="94"/>
      <c r="D642" s="94"/>
      <c r="E642" s="94"/>
    </row>
    <row r="643" spans="1:5" x14ac:dyDescent="0.25">
      <c r="A643" s="94"/>
      <c r="B643" s="102"/>
      <c r="C643" s="94"/>
      <c r="D643" s="94"/>
      <c r="E643" s="94"/>
    </row>
    <row r="644" spans="1:5" x14ac:dyDescent="0.25">
      <c r="A644" s="94"/>
      <c r="B644" s="102"/>
      <c r="C644" s="94"/>
      <c r="D644" s="94"/>
      <c r="E644" s="94"/>
    </row>
    <row r="645" spans="1:5" x14ac:dyDescent="0.25">
      <c r="A645" s="94"/>
      <c r="B645" s="102"/>
      <c r="C645" s="94"/>
      <c r="D645" s="94"/>
      <c r="E645" s="94"/>
    </row>
    <row r="646" spans="1:5" x14ac:dyDescent="0.25">
      <c r="A646" s="94"/>
      <c r="B646" s="102"/>
      <c r="C646" s="94"/>
      <c r="D646" s="94"/>
      <c r="E646" s="94"/>
    </row>
    <row r="647" spans="1:5" x14ac:dyDescent="0.25">
      <c r="A647" s="94"/>
      <c r="B647" s="102"/>
      <c r="C647" s="94"/>
      <c r="D647" s="94"/>
      <c r="E647" s="94"/>
    </row>
    <row r="648" spans="1:5" x14ac:dyDescent="0.25">
      <c r="A648" s="94"/>
      <c r="B648" s="102"/>
      <c r="C648" s="94"/>
      <c r="D648" s="94"/>
      <c r="E648" s="94"/>
    </row>
    <row r="649" spans="1:5" x14ac:dyDescent="0.25">
      <c r="A649" s="94"/>
      <c r="B649" s="102"/>
      <c r="C649" s="94"/>
      <c r="D649" s="94"/>
      <c r="E649" s="94"/>
    </row>
    <row r="650" spans="1:5" x14ac:dyDescent="0.25">
      <c r="A650" s="94"/>
      <c r="B650" s="102"/>
      <c r="C650" s="94"/>
      <c r="D650" s="94"/>
      <c r="E650" s="94"/>
    </row>
    <row r="651" spans="1:5" x14ac:dyDescent="0.25">
      <c r="A651" s="94"/>
      <c r="B651" s="102"/>
      <c r="C651" s="94"/>
      <c r="D651" s="94"/>
      <c r="E651" s="94"/>
    </row>
    <row r="652" spans="1:5" x14ac:dyDescent="0.25">
      <c r="A652" s="94"/>
      <c r="B652" s="102"/>
      <c r="C652" s="94"/>
      <c r="D652" s="94"/>
      <c r="E652" s="94"/>
    </row>
    <row r="653" spans="1:5" x14ac:dyDescent="0.25">
      <c r="A653" s="94"/>
      <c r="B653" s="102"/>
      <c r="C653" s="94"/>
      <c r="D653" s="94"/>
      <c r="E653" s="94"/>
    </row>
    <row r="654" spans="1:5" x14ac:dyDescent="0.25">
      <c r="A654" s="94"/>
      <c r="B654" s="102"/>
      <c r="C654" s="94"/>
      <c r="D654" s="94"/>
      <c r="E654" s="94"/>
    </row>
    <row r="655" spans="1:5" x14ac:dyDescent="0.25">
      <c r="A655" s="94"/>
      <c r="B655" s="102"/>
      <c r="C655" s="94"/>
      <c r="D655" s="94"/>
      <c r="E655" s="94"/>
    </row>
    <row r="656" spans="1:5" x14ac:dyDescent="0.25">
      <c r="A656" s="94"/>
      <c r="B656" s="102"/>
      <c r="C656" s="94"/>
      <c r="D656" s="94"/>
      <c r="E656" s="94"/>
    </row>
    <row r="657" spans="1:5" x14ac:dyDescent="0.25">
      <c r="A657" s="94"/>
      <c r="B657" s="102"/>
      <c r="C657" s="94"/>
      <c r="D657" s="94"/>
      <c r="E657" s="94"/>
    </row>
    <row r="658" spans="1:5" x14ac:dyDescent="0.25">
      <c r="A658" s="94"/>
      <c r="B658" s="102"/>
      <c r="C658" s="94"/>
      <c r="D658" s="94"/>
      <c r="E658" s="94"/>
    </row>
    <row r="659" spans="1:5" x14ac:dyDescent="0.25">
      <c r="A659" s="94"/>
      <c r="B659" s="102"/>
      <c r="C659" s="94"/>
      <c r="D659" s="94"/>
      <c r="E659" s="94"/>
    </row>
    <row r="660" spans="1:5" x14ac:dyDescent="0.25">
      <c r="A660" s="94"/>
      <c r="B660" s="102"/>
      <c r="C660" s="94"/>
      <c r="D660" s="94"/>
      <c r="E660" s="94"/>
    </row>
    <row r="661" spans="1:5" x14ac:dyDescent="0.25">
      <c r="A661" s="94"/>
      <c r="B661" s="102"/>
      <c r="C661" s="94"/>
      <c r="D661" s="94"/>
      <c r="E661" s="94"/>
    </row>
    <row r="662" spans="1:5" x14ac:dyDescent="0.25">
      <c r="A662" s="94"/>
      <c r="B662" s="102"/>
      <c r="C662" s="94"/>
      <c r="D662" s="94"/>
      <c r="E662" s="94"/>
    </row>
    <row r="663" spans="1:5" x14ac:dyDescent="0.25">
      <c r="A663" s="94"/>
      <c r="B663" s="102"/>
      <c r="C663" s="94"/>
      <c r="D663" s="94"/>
      <c r="E663" s="94"/>
    </row>
    <row r="664" spans="1:5" x14ac:dyDescent="0.25">
      <c r="A664" s="94"/>
      <c r="B664" s="102"/>
      <c r="C664" s="94"/>
      <c r="D664" s="94"/>
      <c r="E664" s="94"/>
    </row>
    <row r="665" spans="1:5" x14ac:dyDescent="0.25">
      <c r="A665" s="94"/>
      <c r="B665" s="102"/>
      <c r="C665" s="94"/>
      <c r="D665" s="94"/>
      <c r="E665" s="94"/>
    </row>
    <row r="666" spans="1:5" x14ac:dyDescent="0.25">
      <c r="A666" s="94"/>
      <c r="B666" s="102"/>
      <c r="C666" s="94"/>
      <c r="D666" s="94"/>
      <c r="E666" s="94"/>
    </row>
    <row r="667" spans="1:5" x14ac:dyDescent="0.25">
      <c r="A667" s="94"/>
      <c r="B667" s="102"/>
      <c r="C667" s="94"/>
      <c r="D667" s="94"/>
      <c r="E667" s="94"/>
    </row>
    <row r="668" spans="1:5" x14ac:dyDescent="0.25">
      <c r="A668" s="94"/>
      <c r="B668" s="102"/>
      <c r="C668" s="94"/>
      <c r="D668" s="94"/>
      <c r="E668" s="94"/>
    </row>
    <row r="669" spans="1:5" x14ac:dyDescent="0.25">
      <c r="A669" s="94"/>
      <c r="B669" s="102"/>
      <c r="C669" s="94"/>
      <c r="D669" s="94"/>
      <c r="E669" s="94"/>
    </row>
    <row r="670" spans="1:5" x14ac:dyDescent="0.25">
      <c r="A670" s="94"/>
      <c r="B670" s="102"/>
      <c r="C670" s="94"/>
      <c r="D670" s="94"/>
      <c r="E670" s="94"/>
    </row>
    <row r="671" spans="1:5" x14ac:dyDescent="0.25">
      <c r="A671" s="94"/>
      <c r="B671" s="102"/>
      <c r="C671" s="94"/>
      <c r="D671" s="94"/>
      <c r="E671" s="94"/>
    </row>
    <row r="672" spans="1:5" x14ac:dyDescent="0.25">
      <c r="A672" s="94"/>
      <c r="B672" s="102"/>
      <c r="C672" s="94"/>
      <c r="D672" s="94"/>
      <c r="E672" s="94"/>
    </row>
    <row r="673" spans="1:5" x14ac:dyDescent="0.25">
      <c r="A673" s="94"/>
      <c r="B673" s="102"/>
      <c r="C673" s="94"/>
      <c r="D673" s="94"/>
      <c r="E673" s="94"/>
    </row>
    <row r="674" spans="1:5" x14ac:dyDescent="0.25">
      <c r="A674" s="98" t="s">
        <v>11</v>
      </c>
      <c r="B674" s="102">
        <f>SUM(B626:B673)</f>
        <v>22088.659999999996</v>
      </c>
      <c r="C674" s="94"/>
      <c r="D674" s="94"/>
      <c r="E674" s="94"/>
    </row>
    <row r="677" spans="1:5" x14ac:dyDescent="0.25">
      <c r="A677" s="98" t="s">
        <v>0</v>
      </c>
      <c r="B677" s="118" t="s">
        <v>1304</v>
      </c>
      <c r="C677" s="98" t="s">
        <v>1315</v>
      </c>
      <c r="D677" s="98" t="s">
        <v>537</v>
      </c>
      <c r="E677" s="98" t="s">
        <v>175</v>
      </c>
    </row>
    <row r="678" spans="1:5" x14ac:dyDescent="0.25">
      <c r="A678" s="95">
        <v>45310</v>
      </c>
      <c r="B678" s="118">
        <v>0</v>
      </c>
      <c r="C678" s="98"/>
      <c r="D678" s="98" t="s">
        <v>23</v>
      </c>
      <c r="E678" s="94"/>
    </row>
    <row r="679" spans="1:5" x14ac:dyDescent="0.25">
      <c r="A679" s="94"/>
      <c r="B679" s="96">
        <v>253</v>
      </c>
      <c r="C679" t="s">
        <v>1408</v>
      </c>
      <c r="D679" t="s">
        <v>1409</v>
      </c>
      <c r="E679" s="94"/>
    </row>
    <row r="680" spans="1:5" x14ac:dyDescent="0.25">
      <c r="A680" s="94"/>
      <c r="B680" s="96">
        <v>145</v>
      </c>
      <c r="C680" t="s">
        <v>1410</v>
      </c>
      <c r="D680" t="s">
        <v>1372</v>
      </c>
      <c r="E680" s="94" t="s">
        <v>23</v>
      </c>
    </row>
    <row r="681" spans="1:5" x14ac:dyDescent="0.25">
      <c r="A681" s="94"/>
      <c r="B681" s="96">
        <v>450</v>
      </c>
      <c r="C681" t="s">
        <v>1411</v>
      </c>
      <c r="D681" t="s">
        <v>1412</v>
      </c>
      <c r="E681" s="94"/>
    </row>
    <row r="682" spans="1:5" x14ac:dyDescent="0.25">
      <c r="A682" s="94"/>
      <c r="B682" s="96">
        <v>50</v>
      </c>
      <c r="C682" t="s">
        <v>1413</v>
      </c>
      <c r="D682" t="s">
        <v>1414</v>
      </c>
      <c r="E682" s="94"/>
    </row>
    <row r="683" spans="1:5" x14ac:dyDescent="0.25">
      <c r="A683" s="94"/>
      <c r="B683" s="102"/>
      <c r="C683" s="94"/>
      <c r="D683" s="94"/>
      <c r="E683" s="94"/>
    </row>
    <row r="684" spans="1:5" x14ac:dyDescent="0.25">
      <c r="A684" s="94"/>
      <c r="B684" s="102"/>
      <c r="C684" s="94"/>
      <c r="D684" s="94"/>
      <c r="E684" s="94"/>
    </row>
    <row r="685" spans="1:5" x14ac:dyDescent="0.25">
      <c r="A685" s="94"/>
      <c r="B685" s="102"/>
      <c r="C685" s="94"/>
      <c r="D685" s="94"/>
      <c r="E685" s="94"/>
    </row>
    <row r="686" spans="1:5" x14ac:dyDescent="0.25">
      <c r="A686" s="94"/>
      <c r="B686" s="102"/>
      <c r="C686" s="94"/>
      <c r="D686" s="94"/>
      <c r="E686" s="94"/>
    </row>
    <row r="687" spans="1:5" x14ac:dyDescent="0.25">
      <c r="A687" s="94"/>
      <c r="B687" s="102"/>
      <c r="C687" s="94"/>
      <c r="D687" s="94"/>
      <c r="E687" s="94"/>
    </row>
    <row r="688" spans="1:5" x14ac:dyDescent="0.25">
      <c r="A688" s="94"/>
      <c r="B688" s="102"/>
      <c r="C688" s="94"/>
      <c r="D688" s="94"/>
      <c r="E688" s="94"/>
    </row>
    <row r="689" spans="1:5" x14ac:dyDescent="0.25">
      <c r="A689" s="94"/>
      <c r="B689" s="102"/>
      <c r="C689" s="94"/>
      <c r="D689" s="94"/>
      <c r="E689" s="94"/>
    </row>
    <row r="690" spans="1:5" x14ac:dyDescent="0.25">
      <c r="A690" s="94"/>
      <c r="B690" s="102"/>
      <c r="C690" s="94"/>
      <c r="D690" s="94"/>
      <c r="E690" s="94"/>
    </row>
    <row r="691" spans="1:5" x14ac:dyDescent="0.25">
      <c r="A691" s="94"/>
      <c r="B691" s="102"/>
      <c r="C691" s="94"/>
      <c r="D691" s="94"/>
      <c r="E691" s="94"/>
    </row>
    <row r="692" spans="1:5" x14ac:dyDescent="0.25">
      <c r="A692" s="94"/>
      <c r="B692" s="102"/>
      <c r="C692" s="94"/>
      <c r="D692" s="94"/>
      <c r="E692" s="94"/>
    </row>
    <row r="693" spans="1:5" x14ac:dyDescent="0.25">
      <c r="A693" s="94"/>
      <c r="B693" s="102"/>
      <c r="C693" s="94"/>
      <c r="D693" s="94"/>
      <c r="E693" s="94"/>
    </row>
    <row r="694" spans="1:5" x14ac:dyDescent="0.25">
      <c r="A694" s="94"/>
      <c r="B694" s="102"/>
      <c r="C694" s="94"/>
      <c r="D694" s="94"/>
      <c r="E694" s="94"/>
    </row>
    <row r="695" spans="1:5" x14ac:dyDescent="0.25">
      <c r="A695" s="94"/>
      <c r="B695" s="102"/>
      <c r="C695" s="94"/>
      <c r="D695" s="94"/>
      <c r="E695" s="94"/>
    </row>
    <row r="696" spans="1:5" x14ac:dyDescent="0.25">
      <c r="A696" s="94"/>
      <c r="B696" s="102"/>
      <c r="C696" s="94"/>
      <c r="D696" s="94"/>
      <c r="E696" s="94"/>
    </row>
    <row r="697" spans="1:5" x14ac:dyDescent="0.25">
      <c r="A697" s="94"/>
      <c r="B697" s="102"/>
      <c r="C697" s="94"/>
      <c r="D697" s="94"/>
      <c r="E697" s="94"/>
    </row>
    <row r="698" spans="1:5" x14ac:dyDescent="0.25">
      <c r="A698" s="94"/>
      <c r="B698" s="102"/>
      <c r="C698" s="94"/>
      <c r="D698" s="94"/>
      <c r="E698" s="94"/>
    </row>
    <row r="699" spans="1:5" x14ac:dyDescent="0.25">
      <c r="A699" s="94"/>
      <c r="B699" s="102"/>
      <c r="C699" s="94"/>
      <c r="D699" s="94"/>
      <c r="E699" s="94"/>
    </row>
    <row r="700" spans="1:5" x14ac:dyDescent="0.25">
      <c r="A700" s="94"/>
      <c r="B700" s="102"/>
      <c r="C700" s="94"/>
      <c r="D700" s="94"/>
      <c r="E700" s="94"/>
    </row>
    <row r="701" spans="1:5" x14ac:dyDescent="0.25">
      <c r="A701" s="94"/>
      <c r="B701" s="102"/>
      <c r="C701" s="94"/>
      <c r="D701" s="94"/>
      <c r="E701" s="94"/>
    </row>
    <row r="702" spans="1:5" x14ac:dyDescent="0.25">
      <c r="A702" s="94"/>
      <c r="B702" s="102"/>
      <c r="C702" s="94"/>
      <c r="D702" s="94"/>
      <c r="E702" s="94"/>
    </row>
    <row r="703" spans="1:5" x14ac:dyDescent="0.25">
      <c r="A703" s="94"/>
      <c r="B703" s="102"/>
      <c r="C703" s="94"/>
      <c r="D703" s="94"/>
      <c r="E703" s="94"/>
    </row>
    <row r="704" spans="1:5" x14ac:dyDescent="0.25">
      <c r="A704" s="94"/>
      <c r="B704" s="102"/>
      <c r="C704" s="94"/>
      <c r="D704" s="94"/>
      <c r="E704" s="94"/>
    </row>
    <row r="705" spans="1:5" x14ac:dyDescent="0.25">
      <c r="A705" s="94"/>
      <c r="B705" s="102"/>
      <c r="C705" s="94"/>
      <c r="D705" s="94"/>
      <c r="E705" s="94"/>
    </row>
    <row r="706" spans="1:5" x14ac:dyDescent="0.25">
      <c r="A706" s="94"/>
      <c r="B706" s="102"/>
      <c r="C706" s="94"/>
      <c r="D706" s="94"/>
      <c r="E706" s="94"/>
    </row>
    <row r="707" spans="1:5" x14ac:dyDescent="0.25">
      <c r="A707" s="94"/>
      <c r="B707" s="102"/>
      <c r="C707" s="94"/>
      <c r="D707" s="94"/>
      <c r="E707" s="94"/>
    </row>
    <row r="708" spans="1:5" x14ac:dyDescent="0.25">
      <c r="A708" s="94"/>
      <c r="B708" s="102"/>
      <c r="C708" s="94"/>
      <c r="D708" s="94"/>
      <c r="E708" s="94"/>
    </row>
    <row r="709" spans="1:5" x14ac:dyDescent="0.25">
      <c r="A709" s="94"/>
      <c r="B709" s="102"/>
      <c r="C709" s="94"/>
      <c r="D709" s="94"/>
      <c r="E709" s="94"/>
    </row>
    <row r="710" spans="1:5" x14ac:dyDescent="0.25">
      <c r="A710" s="94"/>
      <c r="B710" s="102"/>
      <c r="C710" s="94"/>
      <c r="D710" s="94"/>
      <c r="E710" s="94"/>
    </row>
    <row r="711" spans="1:5" x14ac:dyDescent="0.25">
      <c r="A711" s="94"/>
      <c r="B711" s="102"/>
      <c r="C711" s="94"/>
      <c r="D711" s="94"/>
      <c r="E711" s="94"/>
    </row>
    <row r="712" spans="1:5" x14ac:dyDescent="0.25">
      <c r="A712" s="94"/>
      <c r="B712" s="102"/>
      <c r="C712" s="94"/>
      <c r="D712" s="94"/>
      <c r="E712" s="94"/>
    </row>
    <row r="713" spans="1:5" x14ac:dyDescent="0.25">
      <c r="A713" s="94"/>
      <c r="B713" s="102"/>
      <c r="C713" s="94"/>
      <c r="D713" s="94"/>
      <c r="E713" s="94"/>
    </row>
    <row r="714" spans="1:5" x14ac:dyDescent="0.25">
      <c r="A714" s="94"/>
      <c r="B714" s="102"/>
      <c r="C714" s="94"/>
      <c r="D714" s="94"/>
      <c r="E714" s="94"/>
    </row>
    <row r="715" spans="1:5" x14ac:dyDescent="0.25">
      <c r="A715" s="94"/>
      <c r="B715" s="102"/>
      <c r="C715" s="94"/>
      <c r="D715" s="94"/>
      <c r="E715" s="94"/>
    </row>
    <row r="716" spans="1:5" x14ac:dyDescent="0.25">
      <c r="A716" s="94"/>
      <c r="B716" s="102"/>
      <c r="C716" s="94"/>
      <c r="D716" s="94"/>
      <c r="E716" s="94"/>
    </row>
    <row r="717" spans="1:5" x14ac:dyDescent="0.25">
      <c r="A717" s="94"/>
      <c r="B717" s="102"/>
      <c r="C717" s="94"/>
      <c r="D717" s="94"/>
      <c r="E717" s="94"/>
    </row>
    <row r="718" spans="1:5" x14ac:dyDescent="0.25">
      <c r="A718" s="94"/>
      <c r="B718" s="102"/>
      <c r="C718" s="94"/>
      <c r="D718" s="94"/>
      <c r="E718" s="94"/>
    </row>
    <row r="719" spans="1:5" x14ac:dyDescent="0.25">
      <c r="A719" s="94"/>
      <c r="B719" s="102"/>
      <c r="C719" s="94"/>
      <c r="D719" s="94"/>
      <c r="E719" s="94"/>
    </row>
    <row r="720" spans="1:5" x14ac:dyDescent="0.25">
      <c r="A720" s="94"/>
      <c r="B720" s="102"/>
      <c r="C720" s="94"/>
      <c r="D720" s="94"/>
      <c r="E720" s="94"/>
    </row>
    <row r="721" spans="1:5" x14ac:dyDescent="0.25">
      <c r="A721" s="94"/>
      <c r="B721" s="102"/>
      <c r="C721" s="94"/>
      <c r="D721" s="94"/>
      <c r="E721" s="94"/>
    </row>
    <row r="722" spans="1:5" x14ac:dyDescent="0.25">
      <c r="A722" s="94"/>
      <c r="B722" s="102"/>
      <c r="C722" s="94"/>
      <c r="D722" s="94"/>
      <c r="E722" s="94"/>
    </row>
    <row r="723" spans="1:5" x14ac:dyDescent="0.25">
      <c r="A723" s="94"/>
      <c r="B723" s="102"/>
      <c r="C723" s="94"/>
      <c r="D723" s="94"/>
      <c r="E723" s="94"/>
    </row>
    <row r="724" spans="1:5" x14ac:dyDescent="0.25">
      <c r="A724" s="94"/>
      <c r="B724" s="102"/>
      <c r="C724" s="94"/>
      <c r="D724" s="94"/>
      <c r="E724" s="94"/>
    </row>
    <row r="725" spans="1:5" x14ac:dyDescent="0.25">
      <c r="A725" s="94"/>
      <c r="B725" s="102"/>
      <c r="C725" s="94"/>
      <c r="D725" s="94"/>
      <c r="E725" s="94"/>
    </row>
    <row r="726" spans="1:5" x14ac:dyDescent="0.25">
      <c r="A726" s="98" t="s">
        <v>11</v>
      </c>
      <c r="B726" s="102">
        <f>SUM(B678:B725)</f>
        <v>898</v>
      </c>
      <c r="C726" s="94"/>
      <c r="D726" s="94"/>
      <c r="E726" s="94"/>
    </row>
    <row r="729" spans="1:5" x14ac:dyDescent="0.25">
      <c r="A729" s="98" t="s">
        <v>0</v>
      </c>
      <c r="B729" s="118" t="s">
        <v>1304</v>
      </c>
      <c r="C729" s="98" t="s">
        <v>1315</v>
      </c>
      <c r="D729" s="98" t="s">
        <v>537</v>
      </c>
      <c r="E729" s="98" t="s">
        <v>175</v>
      </c>
    </row>
    <row r="730" spans="1:5" x14ac:dyDescent="0.25">
      <c r="A730" s="95">
        <v>45313</v>
      </c>
      <c r="B730" s="118">
        <v>0</v>
      </c>
      <c r="C730" s="98"/>
      <c r="D730" s="98" t="s">
        <v>23</v>
      </c>
      <c r="E730" s="94"/>
    </row>
    <row r="731" spans="1:5" x14ac:dyDescent="0.25">
      <c r="A731" s="94"/>
      <c r="B731" s="102">
        <v>1391.01</v>
      </c>
      <c r="C731">
        <v>51332004224</v>
      </c>
      <c r="D731" t="s">
        <v>1415</v>
      </c>
      <c r="E731" s="94"/>
    </row>
    <row r="732" spans="1:5" x14ac:dyDescent="0.25">
      <c r="A732" s="94"/>
      <c r="B732" s="102">
        <v>0</v>
      </c>
      <c r="C732" s="101" t="s">
        <v>23</v>
      </c>
      <c r="D732" s="94" t="s">
        <v>23</v>
      </c>
      <c r="E732" s="94" t="s">
        <v>23</v>
      </c>
    </row>
    <row r="733" spans="1:5" x14ac:dyDescent="0.25">
      <c r="A733" s="94"/>
      <c r="B733" s="102">
        <v>0</v>
      </c>
      <c r="C733" s="94" t="s">
        <v>23</v>
      </c>
      <c r="D733" s="94" t="s">
        <v>23</v>
      </c>
      <c r="E733" s="94"/>
    </row>
    <row r="734" spans="1:5" x14ac:dyDescent="0.25">
      <c r="A734" s="94"/>
      <c r="B734" s="102"/>
      <c r="C734" s="94"/>
      <c r="D734" s="94"/>
      <c r="E734" s="94"/>
    </row>
    <row r="735" spans="1:5" x14ac:dyDescent="0.25">
      <c r="A735" s="94"/>
      <c r="B735" s="102"/>
      <c r="C735" s="94"/>
      <c r="D735" s="94"/>
      <c r="E735" s="94"/>
    </row>
    <row r="736" spans="1:5" x14ac:dyDescent="0.25">
      <c r="A736" s="94"/>
      <c r="B736" s="102"/>
      <c r="C736" s="94"/>
      <c r="D736" s="94"/>
      <c r="E736" s="94"/>
    </row>
    <row r="737" spans="1:5" x14ac:dyDescent="0.25">
      <c r="A737" s="94"/>
      <c r="B737" s="102"/>
      <c r="C737" s="94"/>
      <c r="D737" s="94"/>
      <c r="E737" s="94"/>
    </row>
    <row r="738" spans="1:5" x14ac:dyDescent="0.25">
      <c r="A738" s="94"/>
      <c r="B738" s="102"/>
      <c r="C738" s="94"/>
      <c r="D738" s="94"/>
      <c r="E738" s="94"/>
    </row>
    <row r="739" spans="1:5" x14ac:dyDescent="0.25">
      <c r="A739" s="94"/>
      <c r="B739" s="102"/>
      <c r="C739" s="94"/>
      <c r="D739" s="94"/>
      <c r="E739" s="94"/>
    </row>
    <row r="740" spans="1:5" x14ac:dyDescent="0.25">
      <c r="A740" s="94"/>
      <c r="B740" s="102"/>
      <c r="C740" s="94"/>
      <c r="D740" s="94"/>
      <c r="E740" s="94"/>
    </row>
    <row r="741" spans="1:5" x14ac:dyDescent="0.25">
      <c r="A741" s="94"/>
      <c r="B741" s="102"/>
      <c r="C741" s="94"/>
      <c r="D741" s="94"/>
      <c r="E741" s="94"/>
    </row>
    <row r="742" spans="1:5" x14ac:dyDescent="0.25">
      <c r="A742" s="94"/>
      <c r="B742" s="102"/>
      <c r="C742" s="94"/>
      <c r="D742" s="94"/>
      <c r="E742" s="94"/>
    </row>
    <row r="743" spans="1:5" x14ac:dyDescent="0.25">
      <c r="A743" s="94"/>
      <c r="B743" s="102"/>
      <c r="C743" s="94"/>
      <c r="D743" s="94"/>
      <c r="E743" s="94"/>
    </row>
    <row r="744" spans="1:5" x14ac:dyDescent="0.25">
      <c r="A744" s="94"/>
      <c r="B744" s="102"/>
      <c r="C744" s="94"/>
      <c r="D744" s="94"/>
      <c r="E744" s="94"/>
    </row>
    <row r="745" spans="1:5" x14ac:dyDescent="0.25">
      <c r="A745" s="94"/>
      <c r="B745" s="102"/>
      <c r="C745" s="94"/>
      <c r="D745" s="94"/>
      <c r="E745" s="94"/>
    </row>
    <row r="746" spans="1:5" x14ac:dyDescent="0.25">
      <c r="A746" s="94"/>
      <c r="B746" s="102"/>
      <c r="C746" s="94"/>
      <c r="D746" s="94"/>
      <c r="E746" s="94"/>
    </row>
    <row r="747" spans="1:5" x14ac:dyDescent="0.25">
      <c r="A747" s="94"/>
      <c r="B747" s="102"/>
      <c r="C747" s="94"/>
      <c r="D747" s="94"/>
      <c r="E747" s="94"/>
    </row>
    <row r="748" spans="1:5" x14ac:dyDescent="0.25">
      <c r="A748" s="94"/>
      <c r="B748" s="102"/>
      <c r="C748" s="94"/>
      <c r="D748" s="94"/>
      <c r="E748" s="94"/>
    </row>
    <row r="749" spans="1:5" x14ac:dyDescent="0.25">
      <c r="A749" s="94"/>
      <c r="B749" s="102"/>
      <c r="C749" s="94"/>
      <c r="D749" s="94"/>
      <c r="E749" s="94"/>
    </row>
    <row r="750" spans="1:5" x14ac:dyDescent="0.25">
      <c r="A750" s="94"/>
      <c r="B750" s="102"/>
      <c r="C750" s="94"/>
      <c r="D750" s="94"/>
      <c r="E750" s="94"/>
    </row>
    <row r="751" spans="1:5" x14ac:dyDescent="0.25">
      <c r="A751" s="94"/>
      <c r="B751" s="102"/>
      <c r="C751" s="94"/>
      <c r="D751" s="94"/>
      <c r="E751" s="94"/>
    </row>
    <row r="752" spans="1:5" x14ac:dyDescent="0.25">
      <c r="A752" s="94"/>
      <c r="B752" s="102"/>
      <c r="C752" s="94"/>
      <c r="D752" s="94"/>
      <c r="E752" s="94"/>
    </row>
    <row r="753" spans="1:5" x14ac:dyDescent="0.25">
      <c r="A753" s="94"/>
      <c r="B753" s="102"/>
      <c r="C753" s="94"/>
      <c r="D753" s="94"/>
      <c r="E753" s="94"/>
    </row>
    <row r="754" spans="1:5" x14ac:dyDescent="0.25">
      <c r="A754" s="94"/>
      <c r="B754" s="102"/>
      <c r="C754" s="94"/>
      <c r="D754" s="94"/>
      <c r="E754" s="94"/>
    </row>
    <row r="755" spans="1:5" x14ac:dyDescent="0.25">
      <c r="A755" s="94"/>
      <c r="B755" s="102"/>
      <c r="C755" s="94"/>
      <c r="D755" s="94"/>
      <c r="E755" s="94"/>
    </row>
    <row r="756" spans="1:5" x14ac:dyDescent="0.25">
      <c r="A756" s="94"/>
      <c r="B756" s="102"/>
      <c r="C756" s="94"/>
      <c r="D756" s="94"/>
      <c r="E756" s="94"/>
    </row>
    <row r="757" spans="1:5" x14ac:dyDescent="0.25">
      <c r="A757" s="94"/>
      <c r="B757" s="102"/>
      <c r="C757" s="94"/>
      <c r="D757" s="94"/>
      <c r="E757" s="94"/>
    </row>
    <row r="758" spans="1:5" x14ac:dyDescent="0.25">
      <c r="A758" s="94"/>
      <c r="B758" s="102"/>
      <c r="C758" s="94"/>
      <c r="D758" s="94"/>
      <c r="E758" s="94"/>
    </row>
    <row r="759" spans="1:5" x14ac:dyDescent="0.25">
      <c r="A759" s="94"/>
      <c r="B759" s="102"/>
      <c r="C759" s="94"/>
      <c r="D759" s="94"/>
      <c r="E759" s="94"/>
    </row>
    <row r="760" spans="1:5" x14ac:dyDescent="0.25">
      <c r="A760" s="94"/>
      <c r="B760" s="102"/>
      <c r="C760" s="94"/>
      <c r="D760" s="94"/>
      <c r="E760" s="94"/>
    </row>
    <row r="761" spans="1:5" x14ac:dyDescent="0.25">
      <c r="A761" s="94"/>
      <c r="B761" s="102"/>
      <c r="C761" s="94"/>
      <c r="D761" s="94"/>
      <c r="E761" s="94"/>
    </row>
    <row r="762" spans="1:5" x14ac:dyDescent="0.25">
      <c r="A762" s="94"/>
      <c r="B762" s="102"/>
      <c r="C762" s="94"/>
      <c r="D762" s="94"/>
      <c r="E762" s="94"/>
    </row>
    <row r="763" spans="1:5" x14ac:dyDescent="0.25">
      <c r="A763" s="94"/>
      <c r="B763" s="102"/>
      <c r="C763" s="94"/>
      <c r="D763" s="94"/>
      <c r="E763" s="94"/>
    </row>
    <row r="764" spans="1:5" x14ac:dyDescent="0.25">
      <c r="A764" s="94"/>
      <c r="B764" s="102"/>
      <c r="C764" s="94"/>
      <c r="D764" s="94"/>
      <c r="E764" s="94"/>
    </row>
    <row r="765" spans="1:5" x14ac:dyDescent="0.25">
      <c r="A765" s="94"/>
      <c r="B765" s="102"/>
      <c r="C765" s="94"/>
      <c r="D765" s="94"/>
      <c r="E765" s="94"/>
    </row>
    <row r="766" spans="1:5" x14ac:dyDescent="0.25">
      <c r="A766" s="94"/>
      <c r="B766" s="102"/>
      <c r="C766" s="94"/>
      <c r="D766" s="94"/>
      <c r="E766" s="94"/>
    </row>
    <row r="767" spans="1:5" x14ac:dyDescent="0.25">
      <c r="A767" s="94"/>
      <c r="B767" s="102"/>
      <c r="C767" s="94"/>
      <c r="D767" s="94"/>
      <c r="E767" s="94"/>
    </row>
    <row r="768" spans="1:5" x14ac:dyDescent="0.25">
      <c r="A768" s="94"/>
      <c r="B768" s="102"/>
      <c r="C768" s="94"/>
      <c r="D768" s="94"/>
      <c r="E768" s="94"/>
    </row>
    <row r="769" spans="1:5" x14ac:dyDescent="0.25">
      <c r="A769" s="94"/>
      <c r="B769" s="102"/>
      <c r="C769" s="94"/>
      <c r="D769" s="94"/>
      <c r="E769" s="94"/>
    </row>
    <row r="770" spans="1:5" x14ac:dyDescent="0.25">
      <c r="A770" s="94"/>
      <c r="B770" s="102"/>
      <c r="C770" s="94"/>
      <c r="D770" s="94"/>
      <c r="E770" s="94"/>
    </row>
    <row r="771" spans="1:5" x14ac:dyDescent="0.25">
      <c r="A771" s="94"/>
      <c r="B771" s="102"/>
      <c r="C771" s="94"/>
      <c r="D771" s="94"/>
      <c r="E771" s="94"/>
    </row>
    <row r="772" spans="1:5" x14ac:dyDescent="0.25">
      <c r="A772" s="94"/>
      <c r="B772" s="102"/>
      <c r="C772" s="94"/>
      <c r="D772" s="94"/>
      <c r="E772" s="94"/>
    </row>
    <row r="773" spans="1:5" x14ac:dyDescent="0.25">
      <c r="A773" s="94"/>
      <c r="B773" s="102"/>
      <c r="C773" s="94"/>
      <c r="D773" s="94"/>
      <c r="E773" s="94"/>
    </row>
    <row r="774" spans="1:5" x14ac:dyDescent="0.25">
      <c r="A774" s="94"/>
      <c r="B774" s="102"/>
      <c r="C774" s="94"/>
      <c r="D774" s="94"/>
      <c r="E774" s="94"/>
    </row>
    <row r="775" spans="1:5" x14ac:dyDescent="0.25">
      <c r="A775" s="94"/>
      <c r="B775" s="102"/>
      <c r="C775" s="94"/>
      <c r="D775" s="94"/>
      <c r="E775" s="94"/>
    </row>
    <row r="776" spans="1:5" x14ac:dyDescent="0.25">
      <c r="A776" s="94"/>
      <c r="B776" s="102"/>
      <c r="C776" s="94"/>
      <c r="D776" s="94"/>
      <c r="E776" s="94"/>
    </row>
    <row r="777" spans="1:5" x14ac:dyDescent="0.25">
      <c r="A777" s="94"/>
      <c r="B777" s="102"/>
      <c r="C777" s="94"/>
      <c r="D777" s="94"/>
      <c r="E777" s="94"/>
    </row>
    <row r="778" spans="1:5" x14ac:dyDescent="0.25">
      <c r="A778" s="98" t="s">
        <v>11</v>
      </c>
      <c r="B778" s="102">
        <f>SUM(B730:B777)</f>
        <v>1391.01</v>
      </c>
      <c r="C778" s="94"/>
      <c r="D778" s="94"/>
      <c r="E778" s="94"/>
    </row>
    <row r="781" spans="1:5" x14ac:dyDescent="0.25">
      <c r="A781" s="98" t="s">
        <v>0</v>
      </c>
      <c r="B781" s="118" t="s">
        <v>1304</v>
      </c>
      <c r="C781" s="98" t="s">
        <v>1315</v>
      </c>
      <c r="D781" s="98" t="s">
        <v>537</v>
      </c>
      <c r="E781" s="98" t="s">
        <v>175</v>
      </c>
    </row>
    <row r="782" spans="1:5" x14ac:dyDescent="0.25">
      <c r="A782" s="95">
        <v>45315</v>
      </c>
      <c r="B782" s="118">
        <v>0</v>
      </c>
      <c r="C782" s="98"/>
      <c r="D782" s="98" t="s">
        <v>23</v>
      </c>
      <c r="E782" s="94"/>
    </row>
    <row r="783" spans="1:5" x14ac:dyDescent="0.25">
      <c r="A783" s="94" t="s">
        <v>493</v>
      </c>
      <c r="B783" s="96">
        <v>1891.03</v>
      </c>
      <c r="C783" t="s">
        <v>1416</v>
      </c>
      <c r="D783" t="s">
        <v>1417</v>
      </c>
      <c r="E783" s="94"/>
    </row>
    <row r="784" spans="1:5" x14ac:dyDescent="0.25">
      <c r="A784" s="94" t="s">
        <v>493</v>
      </c>
      <c r="B784" s="96">
        <v>77</v>
      </c>
      <c r="C784" t="s">
        <v>1418</v>
      </c>
      <c r="D784" t="s">
        <v>1419</v>
      </c>
      <c r="E784" s="94" t="s">
        <v>23</v>
      </c>
    </row>
    <row r="785" spans="1:5" x14ac:dyDescent="0.25">
      <c r="A785" s="94" t="s">
        <v>493</v>
      </c>
      <c r="B785" s="96">
        <v>50</v>
      </c>
      <c r="C785" t="s">
        <v>1420</v>
      </c>
      <c r="D785" t="s">
        <v>1414</v>
      </c>
      <c r="E785" s="94"/>
    </row>
    <row r="786" spans="1:5" x14ac:dyDescent="0.25">
      <c r="A786" s="94" t="s">
        <v>493</v>
      </c>
      <c r="B786" s="96">
        <v>1535.7</v>
      </c>
      <c r="C786" t="s">
        <v>1421</v>
      </c>
      <c r="D786" t="s">
        <v>1422</v>
      </c>
      <c r="E786" s="94"/>
    </row>
    <row r="787" spans="1:5" x14ac:dyDescent="0.25">
      <c r="A787" s="94"/>
      <c r="B787" s="102"/>
      <c r="C787" s="94"/>
      <c r="D787" s="94"/>
      <c r="E787" s="94"/>
    </row>
    <row r="788" spans="1:5" x14ac:dyDescent="0.25">
      <c r="A788" s="94"/>
      <c r="B788" s="102"/>
      <c r="C788" s="94"/>
      <c r="D788" s="94"/>
      <c r="E788" s="94"/>
    </row>
    <row r="789" spans="1:5" x14ac:dyDescent="0.25">
      <c r="A789" s="94"/>
      <c r="B789" s="102"/>
      <c r="C789" s="94"/>
      <c r="D789" s="94"/>
      <c r="E789" s="94"/>
    </row>
    <row r="790" spans="1:5" x14ac:dyDescent="0.25">
      <c r="A790" s="94"/>
      <c r="B790" s="102"/>
      <c r="C790" s="94"/>
      <c r="D790" s="94"/>
      <c r="E790" s="94"/>
    </row>
    <row r="791" spans="1:5" x14ac:dyDescent="0.25">
      <c r="A791" s="94"/>
      <c r="B791" s="102"/>
      <c r="C791" s="94"/>
      <c r="D791" s="94"/>
      <c r="E791" s="94"/>
    </row>
    <row r="792" spans="1:5" x14ac:dyDescent="0.25">
      <c r="A792" s="94"/>
      <c r="B792" s="102"/>
      <c r="C792" s="94"/>
      <c r="D792" s="94"/>
      <c r="E792" s="94"/>
    </row>
    <row r="793" spans="1:5" x14ac:dyDescent="0.25">
      <c r="A793" s="94"/>
      <c r="B793" s="102"/>
      <c r="C793" s="94"/>
      <c r="D793" s="94"/>
      <c r="E793" s="94"/>
    </row>
    <row r="794" spans="1:5" x14ac:dyDescent="0.25">
      <c r="A794" s="94"/>
      <c r="B794" s="102"/>
      <c r="C794" s="94"/>
      <c r="D794" s="94"/>
      <c r="E794" s="94"/>
    </row>
    <row r="795" spans="1:5" x14ac:dyDescent="0.25">
      <c r="A795" s="94"/>
      <c r="B795" s="102"/>
      <c r="C795" s="94"/>
      <c r="D795" s="94"/>
      <c r="E795" s="94"/>
    </row>
    <row r="796" spans="1:5" x14ac:dyDescent="0.25">
      <c r="A796" s="94"/>
      <c r="B796" s="102"/>
      <c r="C796" s="94"/>
      <c r="D796" s="94"/>
      <c r="E796" s="94"/>
    </row>
    <row r="797" spans="1:5" x14ac:dyDescent="0.25">
      <c r="A797" s="94"/>
      <c r="B797" s="102"/>
      <c r="C797" s="94"/>
      <c r="D797" s="94"/>
      <c r="E797" s="94"/>
    </row>
    <row r="798" spans="1:5" x14ac:dyDescent="0.25">
      <c r="A798" s="94"/>
      <c r="B798" s="102"/>
      <c r="C798" s="94"/>
      <c r="D798" s="94"/>
      <c r="E798" s="94"/>
    </row>
    <row r="799" spans="1:5" x14ac:dyDescent="0.25">
      <c r="A799" s="94"/>
      <c r="B799" s="102"/>
      <c r="C799" s="94"/>
      <c r="D799" s="94"/>
      <c r="E799" s="94"/>
    </row>
    <row r="800" spans="1:5" x14ac:dyDescent="0.25">
      <c r="A800" s="94"/>
      <c r="B800" s="102"/>
      <c r="C800" s="94"/>
      <c r="D800" s="94"/>
      <c r="E800" s="94"/>
    </row>
    <row r="801" spans="1:5" x14ac:dyDescent="0.25">
      <c r="A801" s="94"/>
      <c r="B801" s="102"/>
      <c r="C801" s="94"/>
      <c r="D801" s="94"/>
      <c r="E801" s="94"/>
    </row>
    <row r="802" spans="1:5" x14ac:dyDescent="0.25">
      <c r="A802" s="94"/>
      <c r="B802" s="102"/>
      <c r="C802" s="94"/>
      <c r="D802" s="94"/>
      <c r="E802" s="94"/>
    </row>
    <row r="803" spans="1:5" x14ac:dyDescent="0.25">
      <c r="A803" s="94"/>
      <c r="B803" s="102"/>
      <c r="C803" s="94"/>
      <c r="D803" s="94"/>
      <c r="E803" s="94"/>
    </row>
    <row r="804" spans="1:5" x14ac:dyDescent="0.25">
      <c r="A804" s="94"/>
      <c r="B804" s="102"/>
      <c r="C804" s="94"/>
      <c r="D804" s="94"/>
      <c r="E804" s="94"/>
    </row>
    <row r="805" spans="1:5" x14ac:dyDescent="0.25">
      <c r="A805" s="94"/>
      <c r="B805" s="102"/>
      <c r="C805" s="94"/>
      <c r="D805" s="94"/>
      <c r="E805" s="94"/>
    </row>
    <row r="806" spans="1:5" x14ac:dyDescent="0.25">
      <c r="A806" s="94"/>
      <c r="B806" s="102"/>
      <c r="C806" s="94"/>
      <c r="D806" s="94"/>
      <c r="E806" s="94"/>
    </row>
    <row r="807" spans="1:5" x14ac:dyDescent="0.25">
      <c r="A807" s="94"/>
      <c r="B807" s="102"/>
      <c r="C807" s="94"/>
      <c r="D807" s="94"/>
      <c r="E807" s="94"/>
    </row>
    <row r="808" spans="1:5" x14ac:dyDescent="0.25">
      <c r="A808" s="94"/>
      <c r="B808" s="102"/>
      <c r="C808" s="94"/>
      <c r="D808" s="94"/>
      <c r="E808" s="94"/>
    </row>
    <row r="809" spans="1:5" x14ac:dyDescent="0.25">
      <c r="A809" s="94"/>
      <c r="B809" s="102"/>
      <c r="C809" s="94"/>
      <c r="D809" s="94"/>
      <c r="E809" s="94"/>
    </row>
    <row r="810" spans="1:5" x14ac:dyDescent="0.25">
      <c r="A810" s="94"/>
      <c r="B810" s="102"/>
      <c r="C810" s="94"/>
      <c r="D810" s="94"/>
      <c r="E810" s="94"/>
    </row>
    <row r="811" spans="1:5" x14ac:dyDescent="0.25">
      <c r="A811" s="94"/>
      <c r="B811" s="102"/>
      <c r="C811" s="94"/>
      <c r="D811" s="94"/>
      <c r="E811" s="94"/>
    </row>
    <row r="812" spans="1:5" x14ac:dyDescent="0.25">
      <c r="A812" s="94"/>
      <c r="B812" s="102"/>
      <c r="C812" s="94"/>
      <c r="D812" s="94"/>
      <c r="E812" s="94"/>
    </row>
    <row r="813" spans="1:5" x14ac:dyDescent="0.25">
      <c r="A813" s="94"/>
      <c r="B813" s="102"/>
      <c r="C813" s="94"/>
      <c r="D813" s="94"/>
      <c r="E813" s="94"/>
    </row>
    <row r="814" spans="1:5" x14ac:dyDescent="0.25">
      <c r="A814" s="94"/>
      <c r="B814" s="102"/>
      <c r="C814" s="94"/>
      <c r="D814" s="94"/>
      <c r="E814" s="94"/>
    </row>
    <row r="815" spans="1:5" x14ac:dyDescent="0.25">
      <c r="A815" s="94"/>
      <c r="B815" s="102"/>
      <c r="C815" s="94"/>
      <c r="D815" s="94"/>
      <c r="E815" s="94"/>
    </row>
    <row r="816" spans="1:5" x14ac:dyDescent="0.25">
      <c r="A816" s="94"/>
      <c r="B816" s="102"/>
      <c r="C816" s="94"/>
      <c r="D816" s="94"/>
      <c r="E816" s="94"/>
    </row>
    <row r="817" spans="1:5" x14ac:dyDescent="0.25">
      <c r="A817" s="94"/>
      <c r="B817" s="102"/>
      <c r="C817" s="94"/>
      <c r="D817" s="94"/>
      <c r="E817" s="94"/>
    </row>
    <row r="818" spans="1:5" x14ac:dyDescent="0.25">
      <c r="A818" s="94"/>
      <c r="B818" s="102"/>
      <c r="C818" s="94"/>
      <c r="D818" s="94"/>
      <c r="E818" s="94"/>
    </row>
    <row r="819" spans="1:5" x14ac:dyDescent="0.25">
      <c r="A819" s="94"/>
      <c r="B819" s="102"/>
      <c r="C819" s="94"/>
      <c r="D819" s="94"/>
      <c r="E819" s="94"/>
    </row>
    <row r="820" spans="1:5" x14ac:dyDescent="0.25">
      <c r="A820" s="94"/>
      <c r="B820" s="102"/>
      <c r="C820" s="94"/>
      <c r="D820" s="94"/>
      <c r="E820" s="94"/>
    </row>
    <row r="821" spans="1:5" x14ac:dyDescent="0.25">
      <c r="A821" s="94"/>
      <c r="B821" s="102"/>
      <c r="C821" s="94"/>
      <c r="D821" s="94"/>
      <c r="E821" s="94"/>
    </row>
    <row r="822" spans="1:5" x14ac:dyDescent="0.25">
      <c r="A822" s="94"/>
      <c r="B822" s="102"/>
      <c r="C822" s="94"/>
      <c r="D822" s="94"/>
      <c r="E822" s="94"/>
    </row>
    <row r="823" spans="1:5" x14ac:dyDescent="0.25">
      <c r="A823" s="94"/>
      <c r="B823" s="102"/>
      <c r="C823" s="94"/>
      <c r="D823" s="94"/>
      <c r="E823" s="94"/>
    </row>
    <row r="824" spans="1:5" x14ac:dyDescent="0.25">
      <c r="A824" s="94"/>
      <c r="B824" s="102"/>
      <c r="C824" s="94"/>
      <c r="D824" s="94"/>
      <c r="E824" s="94"/>
    </row>
    <row r="825" spans="1:5" x14ac:dyDescent="0.25">
      <c r="A825" s="94"/>
      <c r="B825" s="102"/>
      <c r="C825" s="94"/>
      <c r="D825" s="94"/>
      <c r="E825" s="94"/>
    </row>
    <row r="826" spans="1:5" x14ac:dyDescent="0.25">
      <c r="A826" s="94"/>
      <c r="B826" s="102"/>
      <c r="C826" s="94"/>
      <c r="D826" s="94"/>
      <c r="E826" s="94"/>
    </row>
    <row r="827" spans="1:5" x14ac:dyDescent="0.25">
      <c r="A827" s="94"/>
      <c r="B827" s="102"/>
      <c r="C827" s="94"/>
      <c r="D827" s="94"/>
      <c r="E827" s="94"/>
    </row>
    <row r="828" spans="1:5" x14ac:dyDescent="0.25">
      <c r="A828" s="94"/>
      <c r="B828" s="102"/>
      <c r="C828" s="94"/>
      <c r="D828" s="94"/>
      <c r="E828" s="94"/>
    </row>
    <row r="829" spans="1:5" x14ac:dyDescent="0.25">
      <c r="A829" s="94"/>
      <c r="B829" s="102"/>
      <c r="C829" s="94"/>
      <c r="D829" s="94"/>
      <c r="E829" s="94"/>
    </row>
    <row r="830" spans="1:5" x14ac:dyDescent="0.25">
      <c r="A830" s="98" t="s">
        <v>11</v>
      </c>
      <c r="B830" s="102">
        <f>SUM(B782:B829)</f>
        <v>3553.73</v>
      </c>
      <c r="C830" s="94"/>
      <c r="D830" s="94"/>
      <c r="E830" s="94"/>
    </row>
    <row r="833" spans="1:5" x14ac:dyDescent="0.25">
      <c r="A833" s="98" t="s">
        <v>0</v>
      </c>
      <c r="B833" s="118" t="s">
        <v>1304</v>
      </c>
      <c r="C833" s="98" t="s">
        <v>1315</v>
      </c>
      <c r="D833" s="98" t="s">
        <v>537</v>
      </c>
      <c r="E833" s="98" t="s">
        <v>175</v>
      </c>
    </row>
    <row r="834" spans="1:5" x14ac:dyDescent="0.25">
      <c r="A834" s="95">
        <v>45315</v>
      </c>
      <c r="B834" s="118">
        <v>0</v>
      </c>
      <c r="C834" s="98"/>
      <c r="D834" s="98" t="s">
        <v>23</v>
      </c>
      <c r="E834" s="94"/>
    </row>
    <row r="835" spans="1:5" x14ac:dyDescent="0.25">
      <c r="A835" s="94" t="s">
        <v>493</v>
      </c>
      <c r="B835" s="96">
        <v>5000.04</v>
      </c>
      <c r="C835" t="s">
        <v>1423</v>
      </c>
      <c r="D835" t="s">
        <v>1424</v>
      </c>
      <c r="E835" s="94"/>
    </row>
    <row r="836" spans="1:5" x14ac:dyDescent="0.25">
      <c r="A836" s="94" t="s">
        <v>493</v>
      </c>
      <c r="B836" s="96">
        <v>150</v>
      </c>
      <c r="C836" t="s">
        <v>1425</v>
      </c>
      <c r="D836" t="s">
        <v>1173</v>
      </c>
      <c r="E836" s="94" t="s">
        <v>23</v>
      </c>
    </row>
    <row r="837" spans="1:5" x14ac:dyDescent="0.25">
      <c r="A837" s="94" t="s">
        <v>493</v>
      </c>
      <c r="B837" s="102">
        <v>52</v>
      </c>
      <c r="C837" t="s">
        <v>1426</v>
      </c>
      <c r="D837" t="s">
        <v>1427</v>
      </c>
      <c r="E837" s="94"/>
    </row>
    <row r="838" spans="1:5" x14ac:dyDescent="0.25">
      <c r="A838" s="94"/>
      <c r="B838" s="102"/>
      <c r="C838" s="94"/>
      <c r="D838" s="94"/>
      <c r="E838" s="94"/>
    </row>
    <row r="839" spans="1:5" x14ac:dyDescent="0.25">
      <c r="A839" s="94"/>
      <c r="B839" s="102"/>
      <c r="C839" s="94"/>
      <c r="D839" s="94"/>
      <c r="E839" s="94"/>
    </row>
    <row r="840" spans="1:5" x14ac:dyDescent="0.25">
      <c r="A840" s="94"/>
      <c r="B840" s="102"/>
      <c r="C840" s="94"/>
      <c r="D840" s="94"/>
      <c r="E840" s="94"/>
    </row>
    <row r="841" spans="1:5" x14ac:dyDescent="0.25">
      <c r="A841" s="94"/>
      <c r="B841" s="102"/>
      <c r="C841" s="94"/>
      <c r="D841" s="94"/>
      <c r="E841" s="94"/>
    </row>
    <row r="842" spans="1:5" x14ac:dyDescent="0.25">
      <c r="A842" s="94"/>
      <c r="B842" s="102"/>
      <c r="C842" s="94"/>
      <c r="D842" s="94"/>
      <c r="E842" s="94"/>
    </row>
    <row r="843" spans="1:5" x14ac:dyDescent="0.25">
      <c r="A843" s="94"/>
      <c r="B843" s="102"/>
      <c r="C843" s="94"/>
      <c r="D843" s="94"/>
      <c r="E843" s="94"/>
    </row>
    <row r="844" spans="1:5" x14ac:dyDescent="0.25">
      <c r="A844" s="94"/>
      <c r="B844" s="102"/>
      <c r="C844" s="94"/>
      <c r="D844" s="94"/>
      <c r="E844" s="94"/>
    </row>
    <row r="845" spans="1:5" x14ac:dyDescent="0.25">
      <c r="A845" s="94"/>
      <c r="B845" s="102"/>
      <c r="C845" s="94"/>
      <c r="D845" s="94"/>
      <c r="E845" s="94"/>
    </row>
    <row r="846" spans="1:5" x14ac:dyDescent="0.25">
      <c r="A846" s="94"/>
      <c r="B846" s="102"/>
      <c r="C846" s="94"/>
      <c r="D846" s="94"/>
      <c r="E846" s="94"/>
    </row>
    <row r="847" spans="1:5" x14ac:dyDescent="0.25">
      <c r="A847" s="94"/>
      <c r="B847" s="102"/>
      <c r="C847" s="94"/>
      <c r="D847" s="94"/>
      <c r="E847" s="94"/>
    </row>
    <row r="848" spans="1:5" x14ac:dyDescent="0.25">
      <c r="A848" s="94"/>
      <c r="B848" s="102"/>
      <c r="C848" s="94"/>
      <c r="D848" s="94"/>
      <c r="E848" s="94"/>
    </row>
    <row r="849" spans="1:5" x14ac:dyDescent="0.25">
      <c r="A849" s="94"/>
      <c r="B849" s="102"/>
      <c r="C849" s="94"/>
      <c r="D849" s="94"/>
      <c r="E849" s="94"/>
    </row>
    <row r="850" spans="1:5" x14ac:dyDescent="0.25">
      <c r="A850" s="94"/>
      <c r="B850" s="102"/>
      <c r="C850" s="94"/>
      <c r="D850" s="94"/>
      <c r="E850" s="94"/>
    </row>
    <row r="851" spans="1:5" x14ac:dyDescent="0.25">
      <c r="A851" s="94"/>
      <c r="B851" s="102"/>
      <c r="C851" s="94"/>
      <c r="D851" s="94"/>
      <c r="E851" s="94"/>
    </row>
    <row r="852" spans="1:5" x14ac:dyDescent="0.25">
      <c r="A852" s="94"/>
      <c r="B852" s="102"/>
      <c r="C852" s="94"/>
      <c r="D852" s="94"/>
      <c r="E852" s="94"/>
    </row>
    <row r="853" spans="1:5" x14ac:dyDescent="0.25">
      <c r="A853" s="94"/>
      <c r="B853" s="102"/>
      <c r="C853" s="94"/>
      <c r="D853" s="94"/>
      <c r="E853" s="94"/>
    </row>
    <row r="854" spans="1:5" x14ac:dyDescent="0.25">
      <c r="A854" s="94"/>
      <c r="B854" s="102"/>
      <c r="C854" s="94"/>
      <c r="D854" s="94"/>
      <c r="E854" s="94"/>
    </row>
    <row r="855" spans="1:5" x14ac:dyDescent="0.25">
      <c r="A855" s="94"/>
      <c r="B855" s="102"/>
      <c r="C855" s="94"/>
      <c r="D855" s="94"/>
      <c r="E855" s="94"/>
    </row>
    <row r="856" spans="1:5" x14ac:dyDescent="0.25">
      <c r="A856" s="94"/>
      <c r="B856" s="102"/>
      <c r="C856" s="94"/>
      <c r="D856" s="94"/>
      <c r="E856" s="94"/>
    </row>
    <row r="857" spans="1:5" x14ac:dyDescent="0.25">
      <c r="A857" s="94"/>
      <c r="B857" s="102"/>
      <c r="C857" s="94"/>
      <c r="D857" s="94"/>
      <c r="E857" s="94"/>
    </row>
    <row r="858" spans="1:5" x14ac:dyDescent="0.25">
      <c r="A858" s="94"/>
      <c r="B858" s="102"/>
      <c r="C858" s="94"/>
      <c r="D858" s="94"/>
      <c r="E858" s="94"/>
    </row>
    <row r="859" spans="1:5" x14ac:dyDescent="0.25">
      <c r="A859" s="94"/>
      <c r="B859" s="102"/>
      <c r="C859" s="94"/>
      <c r="D859" s="94"/>
      <c r="E859" s="94"/>
    </row>
    <row r="860" spans="1:5" x14ac:dyDescent="0.25">
      <c r="A860" s="94"/>
      <c r="B860" s="102"/>
      <c r="C860" s="94"/>
      <c r="D860" s="94"/>
      <c r="E860" s="94"/>
    </row>
    <row r="861" spans="1:5" x14ac:dyDescent="0.25">
      <c r="A861" s="94"/>
      <c r="B861" s="102"/>
      <c r="C861" s="94"/>
      <c r="D861" s="94"/>
      <c r="E861" s="94"/>
    </row>
    <row r="862" spans="1:5" x14ac:dyDescent="0.25">
      <c r="A862" s="94"/>
      <c r="B862" s="102"/>
      <c r="C862" s="94"/>
      <c r="D862" s="94"/>
      <c r="E862" s="94"/>
    </row>
    <row r="863" spans="1:5" x14ac:dyDescent="0.25">
      <c r="A863" s="94"/>
      <c r="B863" s="102"/>
      <c r="C863" s="94"/>
      <c r="D863" s="94"/>
      <c r="E863" s="94"/>
    </row>
    <row r="864" spans="1:5" x14ac:dyDescent="0.25">
      <c r="A864" s="94"/>
      <c r="B864" s="102"/>
      <c r="C864" s="94"/>
      <c r="D864" s="94"/>
      <c r="E864" s="94"/>
    </row>
    <row r="865" spans="1:5" x14ac:dyDescent="0.25">
      <c r="A865" s="94"/>
      <c r="B865" s="102"/>
      <c r="C865" s="94"/>
      <c r="D865" s="94"/>
      <c r="E865" s="94"/>
    </row>
    <row r="866" spans="1:5" x14ac:dyDescent="0.25">
      <c r="A866" s="94"/>
      <c r="B866" s="102"/>
      <c r="C866" s="94"/>
      <c r="D866" s="94"/>
      <c r="E866" s="94"/>
    </row>
    <row r="867" spans="1:5" x14ac:dyDescent="0.25">
      <c r="A867" s="94"/>
      <c r="B867" s="102"/>
      <c r="C867" s="94"/>
      <c r="D867" s="94"/>
      <c r="E867" s="94"/>
    </row>
    <row r="868" spans="1:5" x14ac:dyDescent="0.25">
      <c r="A868" s="94"/>
      <c r="B868" s="102"/>
      <c r="C868" s="94"/>
      <c r="D868" s="94"/>
      <c r="E868" s="94"/>
    </row>
    <row r="869" spans="1:5" x14ac:dyDescent="0.25">
      <c r="A869" s="94"/>
      <c r="B869" s="102"/>
      <c r="C869" s="94"/>
      <c r="D869" s="94"/>
      <c r="E869" s="94"/>
    </row>
    <row r="870" spans="1:5" x14ac:dyDescent="0.25">
      <c r="A870" s="94"/>
      <c r="B870" s="102"/>
      <c r="C870" s="94"/>
      <c r="D870" s="94"/>
      <c r="E870" s="94"/>
    </row>
    <row r="871" spans="1:5" x14ac:dyDescent="0.25">
      <c r="A871" s="94"/>
      <c r="B871" s="102"/>
      <c r="C871" s="94"/>
      <c r="D871" s="94"/>
      <c r="E871" s="94"/>
    </row>
    <row r="872" spans="1:5" x14ac:dyDescent="0.25">
      <c r="A872" s="94"/>
      <c r="B872" s="102"/>
      <c r="C872" s="94"/>
      <c r="D872" s="94"/>
      <c r="E872" s="94"/>
    </row>
    <row r="873" spans="1:5" x14ac:dyDescent="0.25">
      <c r="A873" s="94"/>
      <c r="B873" s="102"/>
      <c r="C873" s="94"/>
      <c r="D873" s="94"/>
      <c r="E873" s="94"/>
    </row>
    <row r="874" spans="1:5" x14ac:dyDescent="0.25">
      <c r="A874" s="94"/>
      <c r="B874" s="102"/>
      <c r="C874" s="94"/>
      <c r="D874" s="94"/>
      <c r="E874" s="94"/>
    </row>
    <row r="875" spans="1:5" x14ac:dyDescent="0.25">
      <c r="A875" s="94"/>
      <c r="B875" s="102"/>
      <c r="C875" s="94"/>
      <c r="D875" s="94"/>
      <c r="E875" s="94"/>
    </row>
    <row r="876" spans="1:5" x14ac:dyDescent="0.25">
      <c r="A876" s="94"/>
      <c r="B876" s="102"/>
      <c r="C876" s="94"/>
      <c r="D876" s="94"/>
      <c r="E876" s="94"/>
    </row>
    <row r="877" spans="1:5" x14ac:dyDescent="0.25">
      <c r="A877" s="94"/>
      <c r="B877" s="102"/>
      <c r="C877" s="94"/>
      <c r="D877" s="94"/>
      <c r="E877" s="94"/>
    </row>
    <row r="878" spans="1:5" x14ac:dyDescent="0.25">
      <c r="A878" s="94"/>
      <c r="B878" s="102"/>
      <c r="C878" s="94"/>
      <c r="D878" s="94"/>
      <c r="E878" s="94"/>
    </row>
    <row r="879" spans="1:5" x14ac:dyDescent="0.25">
      <c r="A879" s="94"/>
      <c r="B879" s="102"/>
      <c r="C879" s="94"/>
      <c r="D879" s="94"/>
      <c r="E879" s="94"/>
    </row>
    <row r="880" spans="1:5" x14ac:dyDescent="0.25">
      <c r="A880" s="94"/>
      <c r="B880" s="102"/>
      <c r="C880" s="94"/>
      <c r="D880" s="94"/>
      <c r="E880" s="94"/>
    </row>
    <row r="881" spans="1:5" x14ac:dyDescent="0.25">
      <c r="A881" s="94"/>
      <c r="B881" s="102"/>
      <c r="C881" s="94"/>
      <c r="D881" s="94"/>
      <c r="E881" s="94"/>
    </row>
    <row r="882" spans="1:5" x14ac:dyDescent="0.25">
      <c r="A882" s="98" t="s">
        <v>11</v>
      </c>
      <c r="B882" s="102">
        <f>SUM(B834:B881)</f>
        <v>5202.04</v>
      </c>
      <c r="C882" s="94"/>
      <c r="D882" s="94"/>
      <c r="E882" s="94"/>
    </row>
    <row r="883" spans="1:5" x14ac:dyDescent="0.25">
      <c r="C883" s="125" t="s">
        <v>23</v>
      </c>
    </row>
    <row r="885" spans="1:5" x14ac:dyDescent="0.25">
      <c r="A885" s="98" t="s">
        <v>0</v>
      </c>
      <c r="B885" s="118" t="s">
        <v>1304</v>
      </c>
      <c r="C885" s="98" t="s">
        <v>1315</v>
      </c>
      <c r="D885" s="98" t="s">
        <v>537</v>
      </c>
      <c r="E885" s="98" t="s">
        <v>175</v>
      </c>
    </row>
    <row r="886" spans="1:5" x14ac:dyDescent="0.25">
      <c r="A886" s="95">
        <v>45316</v>
      </c>
      <c r="B886" s="118">
        <v>0</v>
      </c>
      <c r="C886" s="98"/>
      <c r="D886" s="98" t="s">
        <v>23</v>
      </c>
      <c r="E886" s="94"/>
    </row>
    <row r="887" spans="1:5" x14ac:dyDescent="0.25">
      <c r="A887" s="94" t="s">
        <v>493</v>
      </c>
      <c r="B887" s="96">
        <v>345</v>
      </c>
      <c r="C887" t="s">
        <v>1428</v>
      </c>
      <c r="D887" t="s">
        <v>1429</v>
      </c>
      <c r="E887" s="94"/>
    </row>
    <row r="888" spans="1:5" x14ac:dyDescent="0.25">
      <c r="A888" s="94" t="s">
        <v>493</v>
      </c>
      <c r="B888" s="96">
        <v>5264.28</v>
      </c>
      <c r="C888" t="s">
        <v>1430</v>
      </c>
      <c r="D888" t="s">
        <v>1431</v>
      </c>
      <c r="E888" s="94" t="s">
        <v>23</v>
      </c>
    </row>
    <row r="889" spans="1:5" x14ac:dyDescent="0.25">
      <c r="A889" s="94" t="s">
        <v>493</v>
      </c>
      <c r="B889" s="96">
        <v>5550.29</v>
      </c>
      <c r="C889" t="s">
        <v>1432</v>
      </c>
      <c r="D889" t="s">
        <v>1433</v>
      </c>
      <c r="E889" s="94"/>
    </row>
    <row r="890" spans="1:5" x14ac:dyDescent="0.25">
      <c r="A890" s="94" t="s">
        <v>493</v>
      </c>
      <c r="B890" s="96">
        <v>1500</v>
      </c>
      <c r="C890" t="s">
        <v>1434</v>
      </c>
      <c r="D890" t="s">
        <v>1435</v>
      </c>
      <c r="E890" s="94"/>
    </row>
    <row r="891" spans="1:5" x14ac:dyDescent="0.25">
      <c r="A891" s="94"/>
      <c r="B891" s="102"/>
      <c r="C891" s="94"/>
      <c r="D891" s="94"/>
      <c r="E891" s="94"/>
    </row>
    <row r="892" spans="1:5" x14ac:dyDescent="0.25">
      <c r="A892" s="94"/>
      <c r="B892" s="102"/>
      <c r="C892" s="94"/>
      <c r="D892" s="94"/>
      <c r="E892" s="94"/>
    </row>
    <row r="893" spans="1:5" x14ac:dyDescent="0.25">
      <c r="A893" s="94"/>
      <c r="B893" s="102"/>
      <c r="C893" s="94"/>
      <c r="D893" s="94"/>
      <c r="E893" s="94"/>
    </row>
    <row r="894" spans="1:5" x14ac:dyDescent="0.25">
      <c r="A894" s="94"/>
      <c r="B894" s="102"/>
      <c r="C894" s="94"/>
      <c r="D894" s="94"/>
      <c r="E894" s="94"/>
    </row>
    <row r="895" spans="1:5" x14ac:dyDescent="0.25">
      <c r="A895" s="94"/>
      <c r="B895" s="102"/>
      <c r="C895" s="94"/>
      <c r="D895" s="94"/>
      <c r="E895" s="94"/>
    </row>
    <row r="896" spans="1:5" x14ac:dyDescent="0.25">
      <c r="A896" s="94"/>
      <c r="B896" s="102"/>
      <c r="C896" s="94"/>
      <c r="D896" s="94"/>
      <c r="E896" s="94"/>
    </row>
    <row r="897" spans="1:5" x14ac:dyDescent="0.25">
      <c r="A897" s="94"/>
      <c r="B897" s="102"/>
      <c r="C897" s="94"/>
      <c r="D897" s="94"/>
      <c r="E897" s="94"/>
    </row>
    <row r="898" spans="1:5" x14ac:dyDescent="0.25">
      <c r="A898" s="94"/>
      <c r="B898" s="102"/>
      <c r="C898" s="94"/>
      <c r="D898" s="94"/>
      <c r="E898" s="94"/>
    </row>
    <row r="899" spans="1:5" x14ac:dyDescent="0.25">
      <c r="A899" s="94"/>
      <c r="B899" s="102"/>
      <c r="C899" s="94"/>
      <c r="D899" s="94"/>
      <c r="E899" s="94"/>
    </row>
    <row r="900" spans="1:5" x14ac:dyDescent="0.25">
      <c r="A900" s="94"/>
      <c r="B900" s="102"/>
      <c r="C900" s="94"/>
      <c r="D900" s="94"/>
      <c r="E900" s="94"/>
    </row>
    <row r="901" spans="1:5" x14ac:dyDescent="0.25">
      <c r="A901" s="94"/>
      <c r="B901" s="102"/>
      <c r="C901" s="94"/>
      <c r="D901" s="94"/>
      <c r="E901" s="94"/>
    </row>
    <row r="902" spans="1:5" x14ac:dyDescent="0.25">
      <c r="A902" s="94"/>
      <c r="B902" s="102"/>
      <c r="C902" s="94"/>
      <c r="D902" s="94"/>
      <c r="E902" s="94"/>
    </row>
    <row r="903" spans="1:5" x14ac:dyDescent="0.25">
      <c r="A903" s="94"/>
      <c r="B903" s="102"/>
      <c r="C903" s="94"/>
      <c r="D903" s="94"/>
      <c r="E903" s="94"/>
    </row>
    <row r="904" spans="1:5" x14ac:dyDescent="0.25">
      <c r="A904" s="94"/>
      <c r="B904" s="102"/>
      <c r="C904" s="94"/>
      <c r="D904" s="94"/>
      <c r="E904" s="94"/>
    </row>
    <row r="905" spans="1:5" x14ac:dyDescent="0.25">
      <c r="A905" s="94"/>
      <c r="B905" s="102"/>
      <c r="C905" s="94"/>
      <c r="D905" s="94"/>
      <c r="E905" s="94"/>
    </row>
    <row r="906" spans="1:5" x14ac:dyDescent="0.25">
      <c r="A906" s="94"/>
      <c r="B906" s="102"/>
      <c r="C906" s="94"/>
      <c r="D906" s="94"/>
      <c r="E906" s="94"/>
    </row>
    <row r="907" spans="1:5" x14ac:dyDescent="0.25">
      <c r="A907" s="94"/>
      <c r="B907" s="102"/>
      <c r="C907" s="94"/>
      <c r="D907" s="94"/>
      <c r="E907" s="94"/>
    </row>
    <row r="908" spans="1:5" x14ac:dyDescent="0.25">
      <c r="A908" s="94"/>
      <c r="B908" s="102"/>
      <c r="C908" s="94"/>
      <c r="D908" s="94"/>
      <c r="E908" s="94"/>
    </row>
    <row r="909" spans="1:5" x14ac:dyDescent="0.25">
      <c r="A909" s="94"/>
      <c r="B909" s="102"/>
      <c r="C909" s="94"/>
      <c r="D909" s="94"/>
      <c r="E909" s="94"/>
    </row>
    <row r="910" spans="1:5" x14ac:dyDescent="0.25">
      <c r="A910" s="94"/>
      <c r="B910" s="102"/>
      <c r="C910" s="94"/>
      <c r="D910" s="94"/>
      <c r="E910" s="94"/>
    </row>
    <row r="911" spans="1:5" x14ac:dyDescent="0.25">
      <c r="A911" s="94"/>
      <c r="B911" s="102"/>
      <c r="C911" s="94"/>
      <c r="D911" s="94"/>
      <c r="E911" s="94"/>
    </row>
    <row r="912" spans="1:5" x14ac:dyDescent="0.25">
      <c r="A912" s="94"/>
      <c r="B912" s="102"/>
      <c r="C912" s="94"/>
      <c r="D912" s="94"/>
      <c r="E912" s="94"/>
    </row>
    <row r="913" spans="1:5" x14ac:dyDescent="0.25">
      <c r="A913" s="94"/>
      <c r="B913" s="102"/>
      <c r="C913" s="94"/>
      <c r="D913" s="94"/>
      <c r="E913" s="94"/>
    </row>
    <row r="914" spans="1:5" x14ac:dyDescent="0.25">
      <c r="A914" s="94"/>
      <c r="B914" s="102"/>
      <c r="C914" s="94"/>
      <c r="D914" s="94"/>
      <c r="E914" s="94"/>
    </row>
    <row r="915" spans="1:5" x14ac:dyDescent="0.25">
      <c r="A915" s="94"/>
      <c r="B915" s="102"/>
      <c r="C915" s="94"/>
      <c r="D915" s="94"/>
      <c r="E915" s="94"/>
    </row>
    <row r="916" spans="1:5" x14ac:dyDescent="0.25">
      <c r="A916" s="94"/>
      <c r="B916" s="102"/>
      <c r="C916" s="94"/>
      <c r="D916" s="94"/>
      <c r="E916" s="94"/>
    </row>
    <row r="917" spans="1:5" x14ac:dyDescent="0.25">
      <c r="A917" s="94"/>
      <c r="B917" s="102"/>
      <c r="C917" s="94"/>
      <c r="D917" s="94"/>
      <c r="E917" s="94"/>
    </row>
    <row r="918" spans="1:5" x14ac:dyDescent="0.25">
      <c r="A918" s="94"/>
      <c r="B918" s="102"/>
      <c r="C918" s="94"/>
      <c r="D918" s="94"/>
      <c r="E918" s="94"/>
    </row>
    <row r="919" spans="1:5" x14ac:dyDescent="0.25">
      <c r="A919" s="94"/>
      <c r="B919" s="102"/>
      <c r="C919" s="94"/>
      <c r="D919" s="94"/>
      <c r="E919" s="94"/>
    </row>
    <row r="920" spans="1:5" x14ac:dyDescent="0.25">
      <c r="A920" s="94"/>
      <c r="B920" s="102"/>
      <c r="C920" s="94"/>
      <c r="D920" s="94"/>
      <c r="E920" s="94"/>
    </row>
    <row r="921" spans="1:5" x14ac:dyDescent="0.25">
      <c r="A921" s="94"/>
      <c r="B921" s="102"/>
      <c r="C921" s="94"/>
      <c r="D921" s="94"/>
      <c r="E921" s="94"/>
    </row>
    <row r="922" spans="1:5" x14ac:dyDescent="0.25">
      <c r="A922" s="94"/>
      <c r="B922" s="102"/>
      <c r="C922" s="94"/>
      <c r="D922" s="94"/>
      <c r="E922" s="94"/>
    </row>
    <row r="923" spans="1:5" x14ac:dyDescent="0.25">
      <c r="A923" s="94"/>
      <c r="B923" s="102"/>
      <c r="C923" s="94"/>
      <c r="D923" s="94"/>
      <c r="E923" s="94"/>
    </row>
    <row r="924" spans="1:5" x14ac:dyDescent="0.25">
      <c r="A924" s="94"/>
      <c r="B924" s="102"/>
      <c r="C924" s="94"/>
      <c r="D924" s="94"/>
      <c r="E924" s="94"/>
    </row>
    <row r="925" spans="1:5" x14ac:dyDescent="0.25">
      <c r="A925" s="94"/>
      <c r="B925" s="102"/>
      <c r="C925" s="94"/>
      <c r="D925" s="94"/>
      <c r="E925" s="94"/>
    </row>
    <row r="926" spans="1:5" x14ac:dyDescent="0.25">
      <c r="A926" s="94"/>
      <c r="B926" s="102"/>
      <c r="C926" s="94"/>
      <c r="D926" s="94"/>
      <c r="E926" s="94"/>
    </row>
    <row r="927" spans="1:5" x14ac:dyDescent="0.25">
      <c r="A927" s="94"/>
      <c r="B927" s="102"/>
      <c r="C927" s="94"/>
      <c r="D927" s="94"/>
      <c r="E927" s="94"/>
    </row>
    <row r="928" spans="1:5" x14ac:dyDescent="0.25">
      <c r="A928" s="94"/>
      <c r="B928" s="102"/>
      <c r="C928" s="94"/>
      <c r="D928" s="94"/>
      <c r="E928" s="94"/>
    </row>
    <row r="929" spans="1:5" x14ac:dyDescent="0.25">
      <c r="A929" s="94"/>
      <c r="B929" s="102"/>
      <c r="C929" s="94"/>
      <c r="D929" s="94"/>
      <c r="E929" s="94"/>
    </row>
    <row r="930" spans="1:5" x14ac:dyDescent="0.25">
      <c r="A930" s="94"/>
      <c r="B930" s="102"/>
      <c r="C930" s="94"/>
      <c r="D930" s="94"/>
      <c r="E930" s="94"/>
    </row>
    <row r="931" spans="1:5" x14ac:dyDescent="0.25">
      <c r="A931" s="94"/>
      <c r="B931" s="102"/>
      <c r="C931" s="94"/>
      <c r="D931" s="94"/>
      <c r="E931" s="94"/>
    </row>
    <row r="932" spans="1:5" x14ac:dyDescent="0.25">
      <c r="A932" s="94"/>
      <c r="B932" s="102"/>
      <c r="C932" s="94"/>
      <c r="D932" s="94"/>
      <c r="E932" s="94"/>
    </row>
    <row r="933" spans="1:5" x14ac:dyDescent="0.25">
      <c r="A933" s="94"/>
      <c r="B933" s="102"/>
      <c r="C933" s="94"/>
      <c r="D933" s="94"/>
      <c r="E933" s="94"/>
    </row>
    <row r="934" spans="1:5" x14ac:dyDescent="0.25">
      <c r="A934" s="98" t="s">
        <v>11</v>
      </c>
      <c r="B934" s="102">
        <f>SUM(B886:B933)</f>
        <v>12659.57</v>
      </c>
      <c r="C934" s="94"/>
      <c r="D934" s="94"/>
      <c r="E934" s="94"/>
    </row>
    <row r="937" spans="1:5" x14ac:dyDescent="0.25">
      <c r="A937" s="98" t="s">
        <v>0</v>
      </c>
      <c r="B937" s="118" t="s">
        <v>1304</v>
      </c>
      <c r="C937" s="98" t="s">
        <v>1315</v>
      </c>
      <c r="D937" s="98" t="s">
        <v>537</v>
      </c>
      <c r="E937" s="98" t="s">
        <v>175</v>
      </c>
    </row>
    <row r="938" spans="1:5" x14ac:dyDescent="0.25">
      <c r="A938" s="95">
        <v>45317</v>
      </c>
      <c r="B938" s="118">
        <v>0</v>
      </c>
      <c r="C938" s="98"/>
      <c r="D938" s="98" t="s">
        <v>23</v>
      </c>
      <c r="E938" s="94"/>
    </row>
    <row r="939" spans="1:5" x14ac:dyDescent="0.25">
      <c r="A939" s="94" t="s">
        <v>493</v>
      </c>
      <c r="B939" s="102">
        <v>103.01</v>
      </c>
      <c r="C939" s="94"/>
      <c r="D939" s="94" t="s">
        <v>1436</v>
      </c>
      <c r="E939" s="94"/>
    </row>
    <row r="940" spans="1:5" x14ac:dyDescent="0.25">
      <c r="A940" s="94"/>
      <c r="B940" s="102">
        <v>0</v>
      </c>
      <c r="C940" s="101" t="s">
        <v>23</v>
      </c>
      <c r="D940" s="94" t="s">
        <v>23</v>
      </c>
      <c r="E940" s="94" t="s">
        <v>23</v>
      </c>
    </row>
    <row r="941" spans="1:5" x14ac:dyDescent="0.25">
      <c r="A941" s="94"/>
      <c r="B941" s="102">
        <v>0</v>
      </c>
      <c r="C941" s="94" t="s">
        <v>23</v>
      </c>
      <c r="D941" s="94" t="s">
        <v>23</v>
      </c>
      <c r="E941" s="94"/>
    </row>
    <row r="942" spans="1:5" x14ac:dyDescent="0.25">
      <c r="A942" s="94"/>
      <c r="B942" s="102"/>
      <c r="C942" s="94"/>
      <c r="D942" s="94"/>
      <c r="E942" s="94"/>
    </row>
    <row r="943" spans="1:5" x14ac:dyDescent="0.25">
      <c r="A943" s="94"/>
      <c r="B943" s="102"/>
      <c r="C943" s="94"/>
      <c r="D943" s="94"/>
      <c r="E943" s="94"/>
    </row>
    <row r="944" spans="1:5" x14ac:dyDescent="0.25">
      <c r="A944" s="94"/>
      <c r="B944" s="102"/>
      <c r="C944" s="94"/>
      <c r="D944" s="94"/>
      <c r="E944" s="94"/>
    </row>
    <row r="945" spans="1:5" x14ac:dyDescent="0.25">
      <c r="A945" s="94"/>
      <c r="B945" s="102"/>
      <c r="C945" s="94"/>
      <c r="D945" s="94"/>
      <c r="E945" s="94"/>
    </row>
    <row r="946" spans="1:5" x14ac:dyDescent="0.25">
      <c r="A946" s="94"/>
      <c r="B946" s="102"/>
      <c r="C946" s="94"/>
      <c r="D946" s="94"/>
      <c r="E946" s="94"/>
    </row>
    <row r="947" spans="1:5" x14ac:dyDescent="0.25">
      <c r="A947" s="94"/>
      <c r="B947" s="102"/>
      <c r="C947" s="94"/>
      <c r="D947" s="94"/>
      <c r="E947" s="94"/>
    </row>
    <row r="948" spans="1:5" x14ac:dyDescent="0.25">
      <c r="A948" s="94"/>
      <c r="B948" s="102"/>
      <c r="C948" s="94"/>
      <c r="D948" s="94"/>
      <c r="E948" s="94"/>
    </row>
    <row r="949" spans="1:5" x14ac:dyDescent="0.25">
      <c r="A949" s="94"/>
      <c r="B949" s="102"/>
      <c r="C949" s="94"/>
      <c r="D949" s="94"/>
      <c r="E949" s="94"/>
    </row>
    <row r="950" spans="1:5" x14ac:dyDescent="0.25">
      <c r="A950" s="94"/>
      <c r="B950" s="102"/>
      <c r="C950" s="94"/>
      <c r="D950" s="94"/>
      <c r="E950" s="94"/>
    </row>
    <row r="951" spans="1:5" x14ac:dyDescent="0.25">
      <c r="A951" s="94"/>
      <c r="B951" s="102"/>
      <c r="C951" s="94"/>
      <c r="D951" s="94"/>
      <c r="E951" s="94"/>
    </row>
    <row r="952" spans="1:5" x14ac:dyDescent="0.25">
      <c r="A952" s="94"/>
      <c r="B952" s="102"/>
      <c r="C952" s="94"/>
      <c r="D952" s="94"/>
      <c r="E952" s="94"/>
    </row>
    <row r="953" spans="1:5" x14ac:dyDescent="0.25">
      <c r="A953" s="94"/>
      <c r="B953" s="102"/>
      <c r="C953" s="94"/>
      <c r="D953" s="94"/>
      <c r="E953" s="94"/>
    </row>
    <row r="954" spans="1:5" x14ac:dyDescent="0.25">
      <c r="A954" s="94"/>
      <c r="B954" s="102"/>
      <c r="C954" s="94"/>
      <c r="D954" s="94"/>
      <c r="E954" s="94"/>
    </row>
    <row r="955" spans="1:5" x14ac:dyDescent="0.25">
      <c r="A955" s="94"/>
      <c r="B955" s="102"/>
      <c r="C955" s="94"/>
      <c r="D955" s="94"/>
      <c r="E955" s="94"/>
    </row>
    <row r="956" spans="1:5" x14ac:dyDescent="0.25">
      <c r="A956" s="94"/>
      <c r="B956" s="102"/>
      <c r="C956" s="94"/>
      <c r="D956" s="94"/>
      <c r="E956" s="94"/>
    </row>
    <row r="957" spans="1:5" x14ac:dyDescent="0.25">
      <c r="A957" s="94"/>
      <c r="B957" s="102"/>
      <c r="C957" s="94"/>
      <c r="D957" s="94"/>
      <c r="E957" s="94"/>
    </row>
    <row r="958" spans="1:5" x14ac:dyDescent="0.25">
      <c r="A958" s="94"/>
      <c r="B958" s="102"/>
      <c r="C958" s="94"/>
      <c r="D958" s="94"/>
      <c r="E958" s="94"/>
    </row>
    <row r="959" spans="1:5" x14ac:dyDescent="0.25">
      <c r="A959" s="94"/>
      <c r="B959" s="102"/>
      <c r="C959" s="94"/>
      <c r="D959" s="94"/>
      <c r="E959" s="94"/>
    </row>
    <row r="960" spans="1:5" x14ac:dyDescent="0.25">
      <c r="A960" s="94"/>
      <c r="B960" s="102"/>
      <c r="C960" s="94"/>
      <c r="D960" s="94"/>
      <c r="E960" s="94"/>
    </row>
    <row r="961" spans="1:5" x14ac:dyDescent="0.25">
      <c r="A961" s="94"/>
      <c r="B961" s="102"/>
      <c r="C961" s="94"/>
      <c r="D961" s="94"/>
      <c r="E961" s="94"/>
    </row>
    <row r="962" spans="1:5" x14ac:dyDescent="0.25">
      <c r="A962" s="94"/>
      <c r="B962" s="102"/>
      <c r="C962" s="94"/>
      <c r="D962" s="94"/>
      <c r="E962" s="94"/>
    </row>
    <row r="963" spans="1:5" x14ac:dyDescent="0.25">
      <c r="A963" s="94"/>
      <c r="B963" s="102"/>
      <c r="C963" s="94"/>
      <c r="D963" s="94"/>
      <c r="E963" s="94"/>
    </row>
    <row r="964" spans="1:5" x14ac:dyDescent="0.25">
      <c r="A964" s="94"/>
      <c r="B964" s="102"/>
      <c r="C964" s="94"/>
      <c r="D964" s="94"/>
      <c r="E964" s="94"/>
    </row>
    <row r="965" spans="1:5" x14ac:dyDescent="0.25">
      <c r="A965" s="94"/>
      <c r="B965" s="102"/>
      <c r="C965" s="94"/>
      <c r="D965" s="94"/>
      <c r="E965" s="94"/>
    </row>
    <row r="966" spans="1:5" x14ac:dyDescent="0.25">
      <c r="A966" s="94"/>
      <c r="B966" s="102"/>
      <c r="C966" s="94"/>
      <c r="D966" s="94"/>
      <c r="E966" s="94"/>
    </row>
    <row r="967" spans="1:5" x14ac:dyDescent="0.25">
      <c r="A967" s="94"/>
      <c r="B967" s="102"/>
      <c r="C967" s="94"/>
      <c r="D967" s="94"/>
      <c r="E967" s="94"/>
    </row>
    <row r="968" spans="1:5" x14ac:dyDescent="0.25">
      <c r="A968" s="94"/>
      <c r="B968" s="102"/>
      <c r="C968" s="94"/>
      <c r="D968" s="94"/>
      <c r="E968" s="94"/>
    </row>
    <row r="969" spans="1:5" x14ac:dyDescent="0.25">
      <c r="A969" s="94"/>
      <c r="B969" s="102"/>
      <c r="C969" s="94"/>
      <c r="D969" s="94"/>
      <c r="E969" s="94"/>
    </row>
    <row r="970" spans="1:5" x14ac:dyDescent="0.25">
      <c r="A970" s="94"/>
      <c r="B970" s="102"/>
      <c r="C970" s="94"/>
      <c r="D970" s="94"/>
      <c r="E970" s="94"/>
    </row>
    <row r="971" spans="1:5" x14ac:dyDescent="0.25">
      <c r="A971" s="94"/>
      <c r="B971" s="102"/>
      <c r="C971" s="94"/>
      <c r="D971" s="94"/>
      <c r="E971" s="94"/>
    </row>
    <row r="972" spans="1:5" x14ac:dyDescent="0.25">
      <c r="A972" s="94"/>
      <c r="B972" s="102"/>
      <c r="C972" s="94"/>
      <c r="D972" s="94"/>
      <c r="E972" s="94"/>
    </row>
    <row r="973" spans="1:5" x14ac:dyDescent="0.25">
      <c r="A973" s="94"/>
      <c r="B973" s="102"/>
      <c r="C973" s="94"/>
      <c r="D973" s="94"/>
      <c r="E973" s="94"/>
    </row>
    <row r="974" spans="1:5" x14ac:dyDescent="0.25">
      <c r="A974" s="94"/>
      <c r="B974" s="102"/>
      <c r="C974" s="94"/>
      <c r="D974" s="94"/>
      <c r="E974" s="94"/>
    </row>
    <row r="975" spans="1:5" x14ac:dyDescent="0.25">
      <c r="A975" s="94"/>
      <c r="B975" s="102"/>
      <c r="C975" s="94"/>
      <c r="D975" s="94"/>
      <c r="E975" s="94"/>
    </row>
    <row r="976" spans="1:5" x14ac:dyDescent="0.25">
      <c r="A976" s="94"/>
      <c r="B976" s="102"/>
      <c r="C976" s="94"/>
      <c r="D976" s="94"/>
      <c r="E976" s="94"/>
    </row>
    <row r="977" spans="1:5" x14ac:dyDescent="0.25">
      <c r="A977" s="94"/>
      <c r="B977" s="102"/>
      <c r="C977" s="94"/>
      <c r="D977" s="94"/>
      <c r="E977" s="94"/>
    </row>
    <row r="978" spans="1:5" x14ac:dyDescent="0.25">
      <c r="A978" s="94"/>
      <c r="B978" s="102"/>
      <c r="C978" s="94"/>
      <c r="D978" s="94"/>
      <c r="E978" s="94"/>
    </row>
    <row r="979" spans="1:5" x14ac:dyDescent="0.25">
      <c r="A979" s="94"/>
      <c r="B979" s="102"/>
      <c r="C979" s="94"/>
      <c r="D979" s="94"/>
      <c r="E979" s="94"/>
    </row>
    <row r="980" spans="1:5" x14ac:dyDescent="0.25">
      <c r="A980" s="94"/>
      <c r="B980" s="102"/>
      <c r="C980" s="94"/>
      <c r="D980" s="94"/>
      <c r="E980" s="94"/>
    </row>
    <row r="981" spans="1:5" x14ac:dyDescent="0.25">
      <c r="A981" s="94"/>
      <c r="B981" s="102"/>
      <c r="C981" s="94"/>
      <c r="D981" s="94"/>
      <c r="E981" s="94"/>
    </row>
    <row r="982" spans="1:5" x14ac:dyDescent="0.25">
      <c r="A982" s="94"/>
      <c r="B982" s="102"/>
      <c r="C982" s="94"/>
      <c r="D982" s="94"/>
      <c r="E982" s="94"/>
    </row>
    <row r="983" spans="1:5" x14ac:dyDescent="0.25">
      <c r="A983" s="94"/>
      <c r="B983" s="102"/>
      <c r="C983" s="94"/>
      <c r="D983" s="94"/>
      <c r="E983" s="94"/>
    </row>
    <row r="984" spans="1:5" x14ac:dyDescent="0.25">
      <c r="A984" s="94"/>
      <c r="B984" s="102"/>
      <c r="C984" s="94"/>
      <c r="D984" s="94"/>
      <c r="E984" s="94"/>
    </row>
    <row r="985" spans="1:5" x14ac:dyDescent="0.25">
      <c r="A985" s="94"/>
      <c r="B985" s="102"/>
      <c r="C985" s="94"/>
      <c r="D985" s="94"/>
      <c r="E985" s="94"/>
    </row>
    <row r="986" spans="1:5" x14ac:dyDescent="0.25">
      <c r="A986" s="98" t="s">
        <v>11</v>
      </c>
      <c r="B986" s="102">
        <f>SUM(B938:B985)</f>
        <v>103.01</v>
      </c>
      <c r="C986" s="94"/>
      <c r="D986" s="94"/>
      <c r="E986" s="94"/>
    </row>
    <row r="989" spans="1:5" x14ac:dyDescent="0.25">
      <c r="A989" s="98" t="s">
        <v>0</v>
      </c>
      <c r="B989" s="118" t="s">
        <v>1304</v>
      </c>
      <c r="C989" s="98" t="s">
        <v>1315</v>
      </c>
      <c r="D989" s="98" t="s">
        <v>537</v>
      </c>
      <c r="E989" s="98" t="s">
        <v>175</v>
      </c>
    </row>
    <row r="990" spans="1:5" x14ac:dyDescent="0.25">
      <c r="A990" s="95">
        <v>45320</v>
      </c>
      <c r="B990" s="118">
        <v>0</v>
      </c>
      <c r="C990" s="98"/>
      <c r="D990" s="98" t="s">
        <v>23</v>
      </c>
      <c r="E990" s="94"/>
    </row>
    <row r="991" spans="1:5" x14ac:dyDescent="0.25">
      <c r="A991" s="94" t="s">
        <v>493</v>
      </c>
      <c r="B991" s="96">
        <v>4473.7299999999996</v>
      </c>
      <c r="C991" t="s">
        <v>1437</v>
      </c>
      <c r="D991" t="s">
        <v>1438</v>
      </c>
      <c r="E991" s="94"/>
    </row>
    <row r="992" spans="1:5" x14ac:dyDescent="0.25">
      <c r="A992" s="94" t="s">
        <v>493</v>
      </c>
      <c r="B992" s="96">
        <v>1755.77</v>
      </c>
      <c r="C992" t="s">
        <v>1439</v>
      </c>
      <c r="D992" t="s">
        <v>1440</v>
      </c>
      <c r="E992" s="94" t="s">
        <v>23</v>
      </c>
    </row>
    <row r="993" spans="1:5" x14ac:dyDescent="0.25">
      <c r="A993" s="94" t="s">
        <v>493</v>
      </c>
      <c r="B993" s="96">
        <v>5051.3100000000004</v>
      </c>
      <c r="C993" t="s">
        <v>1441</v>
      </c>
      <c r="D993" t="s">
        <v>1442</v>
      </c>
      <c r="E993" s="94"/>
    </row>
    <row r="994" spans="1:5" x14ac:dyDescent="0.25">
      <c r="A994" s="94" t="s">
        <v>493</v>
      </c>
      <c r="B994" s="96">
        <v>2120.2800000000002</v>
      </c>
      <c r="C994" t="s">
        <v>1443</v>
      </c>
      <c r="D994" t="s">
        <v>1444</v>
      </c>
      <c r="E994" s="94"/>
    </row>
    <row r="995" spans="1:5" x14ac:dyDescent="0.25">
      <c r="A995" s="94" t="s">
        <v>493</v>
      </c>
      <c r="B995" s="96">
        <v>618</v>
      </c>
      <c r="C995" t="s">
        <v>1445</v>
      </c>
      <c r="D995" t="s">
        <v>1446</v>
      </c>
      <c r="E995" s="94" t="s">
        <v>995</v>
      </c>
    </row>
    <row r="996" spans="1:5" x14ac:dyDescent="0.25">
      <c r="A996" s="94"/>
      <c r="B996" s="102"/>
      <c r="C996" s="94"/>
      <c r="D996" s="94"/>
      <c r="E996" s="94" t="s">
        <v>23</v>
      </c>
    </row>
    <row r="997" spans="1:5" x14ac:dyDescent="0.25">
      <c r="A997" s="94"/>
      <c r="B997" s="102"/>
      <c r="C997" s="94"/>
      <c r="D997" s="94"/>
      <c r="E997" s="94"/>
    </row>
    <row r="998" spans="1:5" x14ac:dyDescent="0.25">
      <c r="A998" s="94"/>
      <c r="B998" s="102"/>
      <c r="C998" s="94"/>
      <c r="D998" s="94"/>
      <c r="E998" s="94"/>
    </row>
    <row r="999" spans="1:5" x14ac:dyDescent="0.25">
      <c r="A999" s="94"/>
      <c r="B999" s="102"/>
      <c r="C999" s="94"/>
      <c r="D999" s="94"/>
      <c r="E999" s="94"/>
    </row>
    <row r="1000" spans="1:5" x14ac:dyDescent="0.25">
      <c r="A1000" s="94"/>
      <c r="B1000" s="102"/>
      <c r="C1000" s="94"/>
      <c r="D1000" s="94"/>
      <c r="E1000" s="94"/>
    </row>
    <row r="1001" spans="1:5" x14ac:dyDescent="0.25">
      <c r="A1001" s="94"/>
      <c r="B1001" s="102"/>
      <c r="C1001" s="94"/>
      <c r="D1001" s="94"/>
      <c r="E1001" s="94"/>
    </row>
    <row r="1002" spans="1:5" x14ac:dyDescent="0.25">
      <c r="A1002" s="94"/>
      <c r="B1002" s="102"/>
      <c r="C1002" s="94"/>
      <c r="D1002" s="94"/>
      <c r="E1002" s="94"/>
    </row>
    <row r="1003" spans="1:5" x14ac:dyDescent="0.25">
      <c r="A1003" s="94"/>
      <c r="B1003" s="102"/>
      <c r="C1003" s="94"/>
      <c r="D1003" s="94"/>
      <c r="E1003" s="94"/>
    </row>
    <row r="1004" spans="1:5" x14ac:dyDescent="0.25">
      <c r="A1004" s="94"/>
      <c r="B1004" s="102"/>
      <c r="C1004" s="94"/>
      <c r="D1004" s="94"/>
      <c r="E1004" s="94"/>
    </row>
    <row r="1005" spans="1:5" x14ac:dyDescent="0.25">
      <c r="A1005" s="94"/>
      <c r="B1005" s="102"/>
      <c r="C1005" s="94"/>
      <c r="D1005" s="94"/>
      <c r="E1005" s="94"/>
    </row>
    <row r="1006" spans="1:5" x14ac:dyDescent="0.25">
      <c r="A1006" s="94"/>
      <c r="B1006" s="102"/>
      <c r="C1006" s="94"/>
      <c r="D1006" s="94"/>
      <c r="E1006" s="94"/>
    </row>
    <row r="1007" spans="1:5" x14ac:dyDescent="0.25">
      <c r="A1007" s="94"/>
      <c r="B1007" s="102"/>
      <c r="C1007" s="94"/>
      <c r="D1007" s="94"/>
      <c r="E1007" s="94"/>
    </row>
    <row r="1008" spans="1:5" x14ac:dyDescent="0.25">
      <c r="A1008" s="94"/>
      <c r="B1008" s="102"/>
      <c r="C1008" s="94"/>
      <c r="D1008" s="94"/>
      <c r="E1008" s="94"/>
    </row>
    <row r="1009" spans="1:5" x14ac:dyDescent="0.25">
      <c r="A1009" s="94"/>
      <c r="B1009" s="102"/>
      <c r="C1009" s="94"/>
      <c r="D1009" s="94"/>
      <c r="E1009" s="94"/>
    </row>
    <row r="1010" spans="1:5" x14ac:dyDescent="0.25">
      <c r="A1010" s="94"/>
      <c r="B1010" s="102"/>
      <c r="C1010" s="94"/>
      <c r="D1010" s="94"/>
      <c r="E1010" s="94"/>
    </row>
    <row r="1011" spans="1:5" x14ac:dyDescent="0.25">
      <c r="A1011" s="94"/>
      <c r="B1011" s="102"/>
      <c r="C1011" s="94"/>
      <c r="D1011" s="94"/>
      <c r="E1011" s="94"/>
    </row>
    <row r="1012" spans="1:5" x14ac:dyDescent="0.25">
      <c r="A1012" s="94"/>
      <c r="B1012" s="102"/>
      <c r="C1012" s="94"/>
      <c r="D1012" s="94"/>
      <c r="E1012" s="94"/>
    </row>
    <row r="1013" spans="1:5" x14ac:dyDescent="0.25">
      <c r="A1013" s="94"/>
      <c r="B1013" s="102"/>
      <c r="C1013" s="94"/>
      <c r="D1013" s="94"/>
      <c r="E1013" s="94"/>
    </row>
    <row r="1014" spans="1:5" x14ac:dyDescent="0.25">
      <c r="A1014" s="94"/>
      <c r="B1014" s="102"/>
      <c r="C1014" s="94"/>
      <c r="D1014" s="94"/>
      <c r="E1014" s="94"/>
    </row>
    <row r="1015" spans="1:5" x14ac:dyDescent="0.25">
      <c r="A1015" s="94"/>
      <c r="B1015" s="102"/>
      <c r="C1015" s="94"/>
      <c r="D1015" s="94"/>
      <c r="E1015" s="94"/>
    </row>
    <row r="1016" spans="1:5" x14ac:dyDescent="0.25">
      <c r="A1016" s="94"/>
      <c r="B1016" s="102"/>
      <c r="C1016" s="94"/>
      <c r="D1016" s="94"/>
      <c r="E1016" s="94"/>
    </row>
    <row r="1017" spans="1:5" x14ac:dyDescent="0.25">
      <c r="A1017" s="94"/>
      <c r="B1017" s="102"/>
      <c r="C1017" s="94"/>
      <c r="D1017" s="94"/>
      <c r="E1017" s="94"/>
    </row>
    <row r="1018" spans="1:5" x14ac:dyDescent="0.25">
      <c r="A1018" s="94"/>
      <c r="B1018" s="102"/>
      <c r="C1018" s="94"/>
      <c r="D1018" s="94"/>
      <c r="E1018" s="94"/>
    </row>
    <row r="1019" spans="1:5" x14ac:dyDescent="0.25">
      <c r="A1019" s="94"/>
      <c r="B1019" s="102"/>
      <c r="C1019" s="94"/>
      <c r="D1019" s="94"/>
      <c r="E1019" s="94"/>
    </row>
    <row r="1020" spans="1:5" x14ac:dyDescent="0.25">
      <c r="A1020" s="94"/>
      <c r="B1020" s="102"/>
      <c r="C1020" s="94"/>
      <c r="D1020" s="94"/>
      <c r="E1020" s="94"/>
    </row>
    <row r="1021" spans="1:5" x14ac:dyDescent="0.25">
      <c r="A1021" s="94"/>
      <c r="B1021" s="102"/>
      <c r="C1021" s="94"/>
      <c r="D1021" s="94"/>
      <c r="E1021" s="94"/>
    </row>
    <row r="1022" spans="1:5" x14ac:dyDescent="0.25">
      <c r="A1022" s="94"/>
      <c r="B1022" s="102"/>
      <c r="C1022" s="94"/>
      <c r="D1022" s="94"/>
      <c r="E1022" s="94"/>
    </row>
    <row r="1023" spans="1:5" x14ac:dyDescent="0.25">
      <c r="A1023" s="94"/>
      <c r="B1023" s="102"/>
      <c r="C1023" s="94"/>
      <c r="D1023" s="94"/>
      <c r="E1023" s="94"/>
    </row>
    <row r="1024" spans="1:5" x14ac:dyDescent="0.25">
      <c r="A1024" s="94"/>
      <c r="B1024" s="102"/>
      <c r="C1024" s="94"/>
      <c r="D1024" s="94"/>
      <c r="E1024" s="94"/>
    </row>
    <row r="1025" spans="1:5" x14ac:dyDescent="0.25">
      <c r="A1025" s="94"/>
      <c r="B1025" s="102"/>
      <c r="C1025" s="94"/>
      <c r="D1025" s="94"/>
      <c r="E1025" s="94"/>
    </row>
    <row r="1026" spans="1:5" x14ac:dyDescent="0.25">
      <c r="A1026" s="94"/>
      <c r="B1026" s="102"/>
      <c r="C1026" s="94"/>
      <c r="D1026" s="94"/>
      <c r="E1026" s="94"/>
    </row>
    <row r="1027" spans="1:5" x14ac:dyDescent="0.25">
      <c r="A1027" s="94"/>
      <c r="B1027" s="102"/>
      <c r="C1027" s="94"/>
      <c r="D1027" s="94"/>
      <c r="E1027" s="94"/>
    </row>
    <row r="1028" spans="1:5" x14ac:dyDescent="0.25">
      <c r="A1028" s="94"/>
      <c r="B1028" s="102"/>
      <c r="C1028" s="94"/>
      <c r="D1028" s="94"/>
      <c r="E1028" s="94"/>
    </row>
    <row r="1029" spans="1:5" x14ac:dyDescent="0.25">
      <c r="A1029" s="94"/>
      <c r="B1029" s="102"/>
      <c r="C1029" s="94"/>
      <c r="D1029" s="94"/>
      <c r="E1029" s="94"/>
    </row>
    <row r="1030" spans="1:5" x14ac:dyDescent="0.25">
      <c r="A1030" s="94"/>
      <c r="B1030" s="102"/>
      <c r="C1030" s="94"/>
      <c r="D1030" s="94"/>
      <c r="E1030" s="94"/>
    </row>
    <row r="1031" spans="1:5" x14ac:dyDescent="0.25">
      <c r="A1031" s="94"/>
      <c r="B1031" s="102"/>
      <c r="C1031" s="94"/>
      <c r="D1031" s="94"/>
      <c r="E1031" s="94"/>
    </row>
    <row r="1032" spans="1:5" x14ac:dyDescent="0.25">
      <c r="A1032" s="94"/>
      <c r="B1032" s="102"/>
      <c r="C1032" s="94"/>
      <c r="D1032" s="94"/>
      <c r="E1032" s="94"/>
    </row>
    <row r="1033" spans="1:5" x14ac:dyDescent="0.25">
      <c r="A1033" s="94"/>
      <c r="B1033" s="102"/>
      <c r="C1033" s="94"/>
      <c r="D1033" s="94"/>
      <c r="E1033" s="94"/>
    </row>
    <row r="1034" spans="1:5" x14ac:dyDescent="0.25">
      <c r="A1034" s="94"/>
      <c r="B1034" s="102"/>
      <c r="C1034" s="94"/>
      <c r="D1034" s="94"/>
      <c r="E1034" s="94"/>
    </row>
    <row r="1035" spans="1:5" x14ac:dyDescent="0.25">
      <c r="A1035" s="94"/>
      <c r="B1035" s="102"/>
      <c r="C1035" s="94"/>
      <c r="D1035" s="94"/>
      <c r="E1035" s="94"/>
    </row>
    <row r="1036" spans="1:5" x14ac:dyDescent="0.25">
      <c r="A1036" s="94"/>
      <c r="B1036" s="102"/>
      <c r="C1036" s="94"/>
      <c r="D1036" s="94"/>
      <c r="E1036" s="94"/>
    </row>
    <row r="1037" spans="1:5" x14ac:dyDescent="0.25">
      <c r="A1037" s="94"/>
      <c r="B1037" s="102"/>
      <c r="C1037" s="94"/>
      <c r="D1037" s="94"/>
      <c r="E1037" s="94"/>
    </row>
    <row r="1038" spans="1:5" x14ac:dyDescent="0.25">
      <c r="A1038" s="98" t="s">
        <v>11</v>
      </c>
      <c r="B1038" s="102">
        <f>SUM(B990:B1037)</f>
        <v>14019.090000000002</v>
      </c>
      <c r="C1038" s="94"/>
      <c r="D1038" s="94"/>
      <c r="E1038" s="94"/>
    </row>
    <row r="1041" spans="1:5" x14ac:dyDescent="0.25">
      <c r="A1041" s="98" t="s">
        <v>0</v>
      </c>
      <c r="B1041" s="118" t="s">
        <v>1304</v>
      </c>
      <c r="C1041" s="98" t="s">
        <v>1315</v>
      </c>
      <c r="D1041" s="98" t="s">
        <v>537</v>
      </c>
      <c r="E1041" s="98" t="s">
        <v>175</v>
      </c>
    </row>
    <row r="1042" spans="1:5" x14ac:dyDescent="0.25">
      <c r="A1042" s="95">
        <v>45321</v>
      </c>
      <c r="B1042" s="118">
        <v>0</v>
      </c>
      <c r="C1042" s="98"/>
      <c r="D1042" s="98" t="s">
        <v>23</v>
      </c>
      <c r="E1042" s="94"/>
    </row>
    <row r="1043" spans="1:5" x14ac:dyDescent="0.25">
      <c r="A1043" s="94" t="s">
        <v>493</v>
      </c>
      <c r="B1043" s="96">
        <v>499.56</v>
      </c>
      <c r="C1043" t="s">
        <v>1447</v>
      </c>
      <c r="D1043" t="s">
        <v>1448</v>
      </c>
      <c r="E1043" s="94"/>
    </row>
    <row r="1044" spans="1:5" x14ac:dyDescent="0.25">
      <c r="A1044" s="94" t="s">
        <v>493</v>
      </c>
      <c r="B1044" s="96">
        <v>123</v>
      </c>
      <c r="C1044" t="s">
        <v>1449</v>
      </c>
      <c r="D1044" t="s">
        <v>1388</v>
      </c>
      <c r="E1044" s="94" t="s">
        <v>23</v>
      </c>
    </row>
    <row r="1045" spans="1:5" x14ac:dyDescent="0.25">
      <c r="A1045" s="94" t="s">
        <v>493</v>
      </c>
      <c r="B1045" s="96">
        <v>1090</v>
      </c>
      <c r="C1045" t="s">
        <v>1450</v>
      </c>
      <c r="D1045" t="s">
        <v>1451</v>
      </c>
      <c r="E1045" s="140" t="s">
        <v>1452</v>
      </c>
    </row>
    <row r="1046" spans="1:5" x14ac:dyDescent="0.25">
      <c r="A1046" s="94" t="s">
        <v>493</v>
      </c>
      <c r="B1046" s="96">
        <v>1213</v>
      </c>
      <c r="C1046" t="s">
        <v>1453</v>
      </c>
      <c r="D1046" t="s">
        <v>1454</v>
      </c>
      <c r="E1046" s="94"/>
    </row>
    <row r="1047" spans="1:5" x14ac:dyDescent="0.25">
      <c r="A1047" s="94" t="s">
        <v>493</v>
      </c>
      <c r="B1047" s="96">
        <v>52</v>
      </c>
      <c r="C1047" t="s">
        <v>1455</v>
      </c>
      <c r="D1047" t="s">
        <v>1456</v>
      </c>
      <c r="E1047" s="94"/>
    </row>
    <row r="1048" spans="1:5" x14ac:dyDescent="0.25">
      <c r="A1048" s="94" t="s">
        <v>493</v>
      </c>
      <c r="B1048" s="96">
        <v>32</v>
      </c>
      <c r="C1048" t="s">
        <v>1457</v>
      </c>
      <c r="D1048" t="s">
        <v>1018</v>
      </c>
      <c r="E1048" s="94" t="s">
        <v>1019</v>
      </c>
    </row>
    <row r="1049" spans="1:5" x14ac:dyDescent="0.25">
      <c r="A1049" s="94" t="s">
        <v>493</v>
      </c>
      <c r="B1049" s="96">
        <v>32</v>
      </c>
      <c r="C1049" t="s">
        <v>1458</v>
      </c>
      <c r="D1049" t="s">
        <v>1018</v>
      </c>
      <c r="E1049" s="94" t="s">
        <v>1019</v>
      </c>
    </row>
    <row r="1050" spans="1:5" x14ac:dyDescent="0.25">
      <c r="A1050" s="94"/>
      <c r="B1050" s="102"/>
      <c r="C1050" s="94"/>
      <c r="D1050" s="94"/>
      <c r="E1050" s="94"/>
    </row>
    <row r="1051" spans="1:5" x14ac:dyDescent="0.25">
      <c r="A1051" s="94"/>
      <c r="B1051" s="102"/>
      <c r="C1051" s="94"/>
      <c r="D1051" s="94"/>
      <c r="E1051" s="94"/>
    </row>
    <row r="1052" spans="1:5" x14ac:dyDescent="0.25">
      <c r="A1052" s="94"/>
      <c r="B1052" s="102"/>
      <c r="C1052" s="94"/>
      <c r="D1052" s="94"/>
      <c r="E1052" s="94"/>
    </row>
    <row r="1053" spans="1:5" x14ac:dyDescent="0.25">
      <c r="A1053" s="94"/>
      <c r="B1053" s="102"/>
      <c r="C1053" s="94"/>
      <c r="D1053" s="94"/>
      <c r="E1053" s="94"/>
    </row>
    <row r="1054" spans="1:5" x14ac:dyDescent="0.25">
      <c r="A1054" s="94"/>
      <c r="B1054" s="102"/>
      <c r="C1054" s="94"/>
      <c r="D1054" s="94"/>
      <c r="E1054" s="94"/>
    </row>
    <row r="1055" spans="1:5" x14ac:dyDescent="0.25">
      <c r="A1055" s="94"/>
      <c r="B1055" s="102"/>
      <c r="C1055" s="94"/>
      <c r="D1055" s="94"/>
      <c r="E1055" s="94"/>
    </row>
    <row r="1056" spans="1:5" x14ac:dyDescent="0.25">
      <c r="A1056" s="94"/>
      <c r="B1056" s="102"/>
      <c r="C1056" s="94"/>
      <c r="D1056" s="94"/>
      <c r="E1056" s="94"/>
    </row>
    <row r="1057" spans="1:5" x14ac:dyDescent="0.25">
      <c r="A1057" s="94"/>
      <c r="B1057" s="102"/>
      <c r="C1057" s="94"/>
      <c r="D1057" s="94"/>
      <c r="E1057" s="94"/>
    </row>
    <row r="1058" spans="1:5" x14ac:dyDescent="0.25">
      <c r="A1058" s="94"/>
      <c r="B1058" s="102"/>
      <c r="C1058" s="94"/>
      <c r="D1058" s="94"/>
      <c r="E1058" s="94"/>
    </row>
    <row r="1059" spans="1:5" x14ac:dyDescent="0.25">
      <c r="A1059" s="94"/>
      <c r="B1059" s="102"/>
      <c r="C1059" s="94"/>
      <c r="D1059" s="94"/>
      <c r="E1059" s="94"/>
    </row>
    <row r="1060" spans="1:5" x14ac:dyDescent="0.25">
      <c r="A1060" s="94"/>
      <c r="B1060" s="102"/>
      <c r="C1060" s="94"/>
      <c r="D1060" s="94"/>
      <c r="E1060" s="94"/>
    </row>
    <row r="1061" spans="1:5" x14ac:dyDescent="0.25">
      <c r="A1061" s="94"/>
      <c r="B1061" s="102"/>
      <c r="C1061" s="94"/>
      <c r="D1061" s="94"/>
      <c r="E1061" s="94"/>
    </row>
    <row r="1062" spans="1:5" x14ac:dyDescent="0.25">
      <c r="A1062" s="94"/>
      <c r="B1062" s="102"/>
      <c r="C1062" s="94"/>
      <c r="D1062" s="94"/>
      <c r="E1062" s="94"/>
    </row>
    <row r="1063" spans="1:5" x14ac:dyDescent="0.25">
      <c r="A1063" s="94"/>
      <c r="B1063" s="102"/>
      <c r="C1063" s="94"/>
      <c r="D1063" s="94"/>
      <c r="E1063" s="94"/>
    </row>
    <row r="1064" spans="1:5" x14ac:dyDescent="0.25">
      <c r="A1064" s="94"/>
      <c r="B1064" s="102"/>
      <c r="C1064" s="94"/>
      <c r="D1064" s="94"/>
      <c r="E1064" s="94"/>
    </row>
    <row r="1065" spans="1:5" x14ac:dyDescent="0.25">
      <c r="A1065" s="94"/>
      <c r="B1065" s="102"/>
      <c r="C1065" s="94"/>
      <c r="D1065" s="94"/>
      <c r="E1065" s="94"/>
    </row>
    <row r="1066" spans="1:5" x14ac:dyDescent="0.25">
      <c r="A1066" s="94"/>
      <c r="B1066" s="102"/>
      <c r="C1066" s="94"/>
      <c r="D1066" s="94"/>
      <c r="E1066" s="94"/>
    </row>
    <row r="1067" spans="1:5" x14ac:dyDescent="0.25">
      <c r="A1067" s="94"/>
      <c r="B1067" s="102"/>
      <c r="C1067" s="94"/>
      <c r="D1067" s="94"/>
      <c r="E1067" s="94"/>
    </row>
    <row r="1068" spans="1:5" x14ac:dyDescent="0.25">
      <c r="A1068" s="94"/>
      <c r="B1068" s="102"/>
      <c r="C1068" s="94"/>
      <c r="D1068" s="94"/>
      <c r="E1068" s="94"/>
    </row>
    <row r="1069" spans="1:5" x14ac:dyDescent="0.25">
      <c r="A1069" s="94"/>
      <c r="B1069" s="102"/>
      <c r="C1069" s="94"/>
      <c r="D1069" s="94"/>
      <c r="E1069" s="94"/>
    </row>
    <row r="1070" spans="1:5" x14ac:dyDescent="0.25">
      <c r="A1070" s="94"/>
      <c r="B1070" s="102"/>
      <c r="C1070" s="94"/>
      <c r="D1070" s="94"/>
      <c r="E1070" s="94"/>
    </row>
    <row r="1071" spans="1:5" x14ac:dyDescent="0.25">
      <c r="A1071" s="94"/>
      <c r="B1071" s="102"/>
      <c r="C1071" s="94"/>
      <c r="D1071" s="94"/>
      <c r="E1071" s="94"/>
    </row>
    <row r="1072" spans="1:5" x14ac:dyDescent="0.25">
      <c r="A1072" s="94"/>
      <c r="B1072" s="102"/>
      <c r="C1072" s="94"/>
      <c r="D1072" s="94"/>
      <c r="E1072" s="94"/>
    </row>
    <row r="1073" spans="1:5" x14ac:dyDescent="0.25">
      <c r="A1073" s="94"/>
      <c r="B1073" s="102"/>
      <c r="C1073" s="94"/>
      <c r="D1073" s="94"/>
      <c r="E1073" s="94"/>
    </row>
    <row r="1074" spans="1:5" x14ac:dyDescent="0.25">
      <c r="A1074" s="94"/>
      <c r="B1074" s="102"/>
      <c r="C1074" s="94"/>
      <c r="D1074" s="94"/>
      <c r="E1074" s="94"/>
    </row>
    <row r="1075" spans="1:5" x14ac:dyDescent="0.25">
      <c r="A1075" s="94"/>
      <c r="B1075" s="102"/>
      <c r="C1075" s="94"/>
      <c r="D1075" s="94"/>
      <c r="E1075" s="94"/>
    </row>
    <row r="1076" spans="1:5" x14ac:dyDescent="0.25">
      <c r="A1076" s="94"/>
      <c r="B1076" s="102"/>
      <c r="C1076" s="94"/>
      <c r="D1076" s="94"/>
      <c r="E1076" s="94"/>
    </row>
    <row r="1077" spans="1:5" x14ac:dyDescent="0.25">
      <c r="A1077" s="94"/>
      <c r="B1077" s="102"/>
      <c r="C1077" s="94"/>
      <c r="D1077" s="94"/>
      <c r="E1077" s="94"/>
    </row>
    <row r="1078" spans="1:5" x14ac:dyDescent="0.25">
      <c r="A1078" s="94"/>
      <c r="B1078" s="102"/>
      <c r="C1078" s="94"/>
      <c r="D1078" s="94"/>
      <c r="E1078" s="94"/>
    </row>
    <row r="1079" spans="1:5" x14ac:dyDescent="0.25">
      <c r="A1079" s="94"/>
      <c r="B1079" s="102"/>
      <c r="C1079" s="94"/>
      <c r="D1079" s="94"/>
      <c r="E1079" s="94"/>
    </row>
    <row r="1080" spans="1:5" x14ac:dyDescent="0.25">
      <c r="A1080" s="94"/>
      <c r="B1080" s="102"/>
      <c r="C1080" s="94"/>
      <c r="D1080" s="94"/>
      <c r="E1080" s="94"/>
    </row>
    <row r="1081" spans="1:5" x14ac:dyDescent="0.25">
      <c r="A1081" s="94"/>
      <c r="B1081" s="102"/>
      <c r="C1081" s="94"/>
      <c r="D1081" s="94"/>
      <c r="E1081" s="94"/>
    </row>
    <row r="1082" spans="1:5" x14ac:dyDescent="0.25">
      <c r="A1082" s="94"/>
      <c r="B1082" s="102"/>
      <c r="C1082" s="94"/>
      <c r="D1082" s="94"/>
      <c r="E1082" s="94"/>
    </row>
    <row r="1083" spans="1:5" x14ac:dyDescent="0.25">
      <c r="A1083" s="94"/>
      <c r="B1083" s="102"/>
      <c r="C1083" s="94"/>
      <c r="D1083" s="94"/>
      <c r="E1083" s="94"/>
    </row>
    <row r="1084" spans="1:5" x14ac:dyDescent="0.25">
      <c r="A1084" s="94"/>
      <c r="B1084" s="102"/>
      <c r="C1084" s="94"/>
      <c r="D1084" s="94"/>
      <c r="E1084" s="94"/>
    </row>
    <row r="1085" spans="1:5" x14ac:dyDescent="0.25">
      <c r="A1085" s="94"/>
      <c r="B1085" s="102"/>
      <c r="C1085" s="94"/>
      <c r="D1085" s="94"/>
      <c r="E1085" s="94"/>
    </row>
    <row r="1086" spans="1:5" x14ac:dyDescent="0.25">
      <c r="A1086" s="94"/>
      <c r="B1086" s="102"/>
      <c r="C1086" s="94"/>
      <c r="D1086" s="94"/>
      <c r="E1086" s="94"/>
    </row>
    <row r="1087" spans="1:5" x14ac:dyDescent="0.25">
      <c r="A1087" s="94"/>
      <c r="B1087" s="102"/>
      <c r="C1087" s="94"/>
      <c r="D1087" s="94"/>
      <c r="E1087" s="94"/>
    </row>
    <row r="1088" spans="1:5" x14ac:dyDescent="0.25">
      <c r="A1088" s="94"/>
      <c r="B1088" s="102"/>
      <c r="C1088" s="94"/>
      <c r="D1088" s="94"/>
      <c r="E1088" s="94"/>
    </row>
    <row r="1089" spans="1:5" x14ac:dyDescent="0.25">
      <c r="A1089" s="94"/>
      <c r="B1089" s="102"/>
      <c r="C1089" s="94"/>
      <c r="D1089" s="94"/>
      <c r="E1089" s="94"/>
    </row>
    <row r="1090" spans="1:5" x14ac:dyDescent="0.25">
      <c r="A1090" s="98" t="s">
        <v>11</v>
      </c>
      <c r="B1090" s="102">
        <f>SUM(B1042:B1089)</f>
        <v>3041.56</v>
      </c>
      <c r="C1090" s="94"/>
      <c r="D1090" s="94"/>
      <c r="E1090" s="94"/>
    </row>
    <row r="1093" spans="1:5" x14ac:dyDescent="0.25">
      <c r="A1093" s="98" t="s">
        <v>0</v>
      </c>
      <c r="B1093" s="118" t="s">
        <v>1304</v>
      </c>
      <c r="C1093" s="98" t="s">
        <v>1315</v>
      </c>
      <c r="D1093" s="98" t="s">
        <v>537</v>
      </c>
      <c r="E1093" s="98" t="s">
        <v>175</v>
      </c>
    </row>
    <row r="1094" spans="1:5" x14ac:dyDescent="0.25">
      <c r="A1094" s="95" t="s">
        <v>1459</v>
      </c>
      <c r="B1094" s="118">
        <v>0</v>
      </c>
      <c r="C1094" s="98"/>
      <c r="D1094" s="98" t="s">
        <v>23</v>
      </c>
      <c r="E1094" s="94"/>
    </row>
    <row r="1095" spans="1:5" x14ac:dyDescent="0.25">
      <c r="A1095" s="94" t="s">
        <v>493</v>
      </c>
      <c r="B1095" s="102">
        <v>2495.29</v>
      </c>
      <c r="C1095" s="94">
        <v>300348</v>
      </c>
      <c r="D1095" s="94" t="s">
        <v>1460</v>
      </c>
      <c r="E1095" s="94"/>
    </row>
    <row r="1096" spans="1:5" x14ac:dyDescent="0.25">
      <c r="A1096" s="94"/>
      <c r="B1096" s="102">
        <v>0</v>
      </c>
      <c r="C1096" s="101" t="s">
        <v>23</v>
      </c>
      <c r="D1096" s="94" t="s">
        <v>23</v>
      </c>
      <c r="E1096" s="94" t="s">
        <v>23</v>
      </c>
    </row>
    <row r="1097" spans="1:5" x14ac:dyDescent="0.25">
      <c r="A1097" s="94"/>
      <c r="B1097" s="102">
        <v>0</v>
      </c>
      <c r="C1097" s="94" t="s">
        <v>23</v>
      </c>
      <c r="D1097" s="94" t="s">
        <v>23</v>
      </c>
      <c r="E1097" s="94"/>
    </row>
    <row r="1098" spans="1:5" x14ac:dyDescent="0.25">
      <c r="A1098" s="94"/>
      <c r="B1098" s="102"/>
      <c r="C1098" s="94"/>
      <c r="D1098" s="94"/>
      <c r="E1098" s="94"/>
    </row>
    <row r="1099" spans="1:5" x14ac:dyDescent="0.25">
      <c r="A1099" s="94"/>
      <c r="B1099" s="102"/>
      <c r="C1099" s="94"/>
      <c r="D1099" s="94"/>
      <c r="E1099" s="94"/>
    </row>
    <row r="1100" spans="1:5" x14ac:dyDescent="0.25">
      <c r="A1100" s="94"/>
      <c r="B1100" s="102"/>
      <c r="C1100" s="94"/>
      <c r="D1100" s="94"/>
      <c r="E1100" s="94"/>
    </row>
    <row r="1101" spans="1:5" x14ac:dyDescent="0.25">
      <c r="A1101" s="94"/>
      <c r="B1101" s="102"/>
      <c r="C1101" s="94"/>
      <c r="D1101" s="94"/>
      <c r="E1101" s="94"/>
    </row>
    <row r="1102" spans="1:5" x14ac:dyDescent="0.25">
      <c r="A1102" s="94"/>
      <c r="B1102" s="102"/>
      <c r="C1102" s="94"/>
      <c r="D1102" s="94"/>
      <c r="E1102" s="94"/>
    </row>
    <row r="1103" spans="1:5" x14ac:dyDescent="0.25">
      <c r="A1103" s="94"/>
      <c r="B1103" s="102"/>
      <c r="C1103" s="94"/>
      <c r="D1103" s="94"/>
      <c r="E1103" s="94"/>
    </row>
    <row r="1104" spans="1:5" x14ac:dyDescent="0.25">
      <c r="A1104" s="94"/>
      <c r="B1104" s="102"/>
      <c r="C1104" s="94"/>
      <c r="D1104" s="94"/>
      <c r="E1104" s="94"/>
    </row>
    <row r="1105" spans="1:5" x14ac:dyDescent="0.25">
      <c r="A1105" s="94"/>
      <c r="B1105" s="102"/>
      <c r="C1105" s="94"/>
      <c r="D1105" s="94"/>
      <c r="E1105" s="94"/>
    </row>
    <row r="1106" spans="1:5" x14ac:dyDescent="0.25">
      <c r="A1106" s="94"/>
      <c r="B1106" s="102"/>
      <c r="C1106" s="94"/>
      <c r="D1106" s="94"/>
      <c r="E1106" s="94"/>
    </row>
    <row r="1107" spans="1:5" x14ac:dyDescent="0.25">
      <c r="A1107" s="94"/>
      <c r="B1107" s="102"/>
      <c r="C1107" s="94"/>
      <c r="D1107" s="94"/>
      <c r="E1107" s="94"/>
    </row>
    <row r="1108" spans="1:5" x14ac:dyDescent="0.25">
      <c r="A1108" s="94"/>
      <c r="B1108" s="102"/>
      <c r="C1108" s="94"/>
      <c r="D1108" s="94"/>
      <c r="E1108" s="94"/>
    </row>
    <row r="1109" spans="1:5" x14ac:dyDescent="0.25">
      <c r="A1109" s="94"/>
      <c r="B1109" s="102"/>
      <c r="C1109" s="94"/>
      <c r="D1109" s="94"/>
      <c r="E1109" s="94"/>
    </row>
    <row r="1110" spans="1:5" x14ac:dyDescent="0.25">
      <c r="A1110" s="94"/>
      <c r="B1110" s="102"/>
      <c r="C1110" s="94"/>
      <c r="D1110" s="94"/>
      <c r="E1110" s="94"/>
    </row>
    <row r="1111" spans="1:5" x14ac:dyDescent="0.25">
      <c r="A1111" s="94"/>
      <c r="B1111" s="102"/>
      <c r="C1111" s="94"/>
      <c r="D1111" s="94"/>
      <c r="E1111" s="94"/>
    </row>
    <row r="1112" spans="1:5" x14ac:dyDescent="0.25">
      <c r="A1112" s="94"/>
      <c r="B1112" s="102"/>
      <c r="C1112" s="94"/>
      <c r="D1112" s="94"/>
      <c r="E1112" s="94"/>
    </row>
    <row r="1113" spans="1:5" x14ac:dyDescent="0.25">
      <c r="A1113" s="94"/>
      <c r="B1113" s="102"/>
      <c r="C1113" s="94"/>
      <c r="D1113" s="94"/>
      <c r="E1113" s="94"/>
    </row>
    <row r="1114" spans="1:5" x14ac:dyDescent="0.25">
      <c r="A1114" s="94"/>
      <c r="B1114" s="102"/>
      <c r="C1114" s="94"/>
      <c r="D1114" s="94"/>
      <c r="E1114" s="94"/>
    </row>
    <row r="1115" spans="1:5" x14ac:dyDescent="0.25">
      <c r="A1115" s="94"/>
      <c r="B1115" s="102"/>
      <c r="C1115" s="94"/>
      <c r="D1115" s="94"/>
      <c r="E1115" s="94"/>
    </row>
    <row r="1116" spans="1:5" x14ac:dyDescent="0.25">
      <c r="A1116" s="94"/>
      <c r="B1116" s="102"/>
      <c r="C1116" s="94"/>
      <c r="D1116" s="94"/>
      <c r="E1116" s="94"/>
    </row>
    <row r="1117" spans="1:5" x14ac:dyDescent="0.25">
      <c r="A1117" s="94"/>
      <c r="B1117" s="102"/>
      <c r="C1117" s="94"/>
      <c r="D1117" s="94"/>
      <c r="E1117" s="94"/>
    </row>
    <row r="1118" spans="1:5" x14ac:dyDescent="0.25">
      <c r="A1118" s="94"/>
      <c r="B1118" s="102"/>
      <c r="C1118" s="94"/>
      <c r="D1118" s="94"/>
      <c r="E1118" s="94"/>
    </row>
    <row r="1119" spans="1:5" x14ac:dyDescent="0.25">
      <c r="A1119" s="94"/>
      <c r="B1119" s="102"/>
      <c r="C1119" s="94"/>
      <c r="D1119" s="94"/>
      <c r="E1119" s="94"/>
    </row>
    <row r="1120" spans="1:5" x14ac:dyDescent="0.25">
      <c r="A1120" s="94"/>
      <c r="B1120" s="102"/>
      <c r="C1120" s="94"/>
      <c r="D1120" s="94"/>
      <c r="E1120" s="94"/>
    </row>
    <row r="1121" spans="1:5" x14ac:dyDescent="0.25">
      <c r="A1121" s="94"/>
      <c r="B1121" s="102"/>
      <c r="C1121" s="94"/>
      <c r="D1121" s="94"/>
      <c r="E1121" s="94"/>
    </row>
    <row r="1122" spans="1:5" x14ac:dyDescent="0.25">
      <c r="A1122" s="94"/>
      <c r="B1122" s="102"/>
      <c r="C1122" s="94"/>
      <c r="D1122" s="94"/>
      <c r="E1122" s="94"/>
    </row>
    <row r="1123" spans="1:5" x14ac:dyDescent="0.25">
      <c r="A1123" s="94"/>
      <c r="B1123" s="102"/>
      <c r="C1123" s="94"/>
      <c r="D1123" s="94"/>
      <c r="E1123" s="94"/>
    </row>
    <row r="1124" spans="1:5" x14ac:dyDescent="0.25">
      <c r="A1124" s="94"/>
      <c r="B1124" s="102"/>
      <c r="C1124" s="94"/>
      <c r="D1124" s="94"/>
      <c r="E1124" s="94"/>
    </row>
    <row r="1125" spans="1:5" x14ac:dyDescent="0.25">
      <c r="A1125" s="94"/>
      <c r="B1125" s="102"/>
      <c r="C1125" s="94"/>
      <c r="D1125" s="94"/>
      <c r="E1125" s="94"/>
    </row>
    <row r="1126" spans="1:5" x14ac:dyDescent="0.25">
      <c r="A1126" s="94"/>
      <c r="B1126" s="102"/>
      <c r="C1126" s="94"/>
      <c r="D1126" s="94"/>
      <c r="E1126" s="94"/>
    </row>
    <row r="1127" spans="1:5" x14ac:dyDescent="0.25">
      <c r="A1127" s="94"/>
      <c r="B1127" s="102"/>
      <c r="C1127" s="94"/>
      <c r="D1127" s="94"/>
      <c r="E1127" s="94"/>
    </row>
    <row r="1128" spans="1:5" x14ac:dyDescent="0.25">
      <c r="A1128" s="94"/>
      <c r="B1128" s="102"/>
      <c r="C1128" s="94"/>
      <c r="D1128" s="94"/>
      <c r="E1128" s="94"/>
    </row>
    <row r="1129" spans="1:5" x14ac:dyDescent="0.25">
      <c r="A1129" s="94"/>
      <c r="B1129" s="102"/>
      <c r="C1129" s="94"/>
      <c r="D1129" s="94"/>
      <c r="E1129" s="94"/>
    </row>
    <row r="1130" spans="1:5" x14ac:dyDescent="0.25">
      <c r="A1130" s="94"/>
      <c r="B1130" s="102"/>
      <c r="C1130" s="94"/>
      <c r="D1130" s="94"/>
      <c r="E1130" s="94"/>
    </row>
    <row r="1131" spans="1:5" x14ac:dyDescent="0.25">
      <c r="A1131" s="94"/>
      <c r="B1131" s="102"/>
      <c r="C1131" s="94"/>
      <c r="D1131" s="94"/>
      <c r="E1131" s="94"/>
    </row>
    <row r="1132" spans="1:5" x14ac:dyDescent="0.25">
      <c r="A1132" s="94"/>
      <c r="B1132" s="102"/>
      <c r="C1132" s="94"/>
      <c r="D1132" s="94"/>
      <c r="E1132" s="94"/>
    </row>
    <row r="1133" spans="1:5" x14ac:dyDescent="0.25">
      <c r="A1133" s="94"/>
      <c r="B1133" s="102"/>
      <c r="C1133" s="94"/>
      <c r="D1133" s="94"/>
      <c r="E1133" s="94"/>
    </row>
    <row r="1134" spans="1:5" x14ac:dyDescent="0.25">
      <c r="A1134" s="94"/>
      <c r="B1134" s="102"/>
      <c r="C1134" s="94"/>
      <c r="D1134" s="94"/>
      <c r="E1134" s="94"/>
    </row>
    <row r="1135" spans="1:5" x14ac:dyDescent="0.25">
      <c r="A1135" s="94"/>
      <c r="B1135" s="102"/>
      <c r="C1135" s="94"/>
      <c r="D1135" s="94"/>
      <c r="E1135" s="94"/>
    </row>
    <row r="1136" spans="1:5" x14ac:dyDescent="0.25">
      <c r="A1136" s="94"/>
      <c r="B1136" s="102"/>
      <c r="C1136" s="94"/>
      <c r="D1136" s="94"/>
      <c r="E1136" s="94"/>
    </row>
    <row r="1137" spans="1:6" x14ac:dyDescent="0.25">
      <c r="A1137" s="94"/>
      <c r="B1137" s="102"/>
      <c r="C1137" s="94"/>
      <c r="D1137" s="94"/>
      <c r="E1137" s="94"/>
    </row>
    <row r="1138" spans="1:6" x14ac:dyDescent="0.25">
      <c r="A1138" s="94"/>
      <c r="B1138" s="102"/>
      <c r="C1138" s="94"/>
      <c r="D1138" s="94"/>
      <c r="E1138" s="94"/>
    </row>
    <row r="1139" spans="1:6" x14ac:dyDescent="0.25">
      <c r="A1139" s="94"/>
      <c r="B1139" s="102"/>
      <c r="C1139" s="94"/>
      <c r="D1139" s="94"/>
      <c r="E1139" s="94"/>
    </row>
    <row r="1140" spans="1:6" x14ac:dyDescent="0.25">
      <c r="A1140" s="94"/>
      <c r="B1140" s="102"/>
      <c r="C1140" s="94"/>
      <c r="D1140" s="94"/>
      <c r="E1140" s="94"/>
    </row>
    <row r="1141" spans="1:6" x14ac:dyDescent="0.25">
      <c r="A1141" s="94"/>
      <c r="B1141" s="102"/>
      <c r="C1141" s="94"/>
      <c r="D1141" s="94"/>
      <c r="E1141" s="94"/>
    </row>
    <row r="1142" spans="1:6" x14ac:dyDescent="0.25">
      <c r="A1142" s="98" t="s">
        <v>11</v>
      </c>
      <c r="B1142" s="102">
        <f>SUM(B1094:B1141)</f>
        <v>2495.29</v>
      </c>
      <c r="C1142" s="94"/>
      <c r="D1142" s="94"/>
      <c r="E1142" s="94"/>
    </row>
    <row r="1145" spans="1:6" x14ac:dyDescent="0.25">
      <c r="A1145" s="98" t="s">
        <v>0</v>
      </c>
      <c r="B1145" s="118" t="s">
        <v>1304</v>
      </c>
      <c r="C1145" s="98" t="s">
        <v>1315</v>
      </c>
      <c r="D1145" s="98" t="s">
        <v>537</v>
      </c>
      <c r="E1145" s="98" t="s">
        <v>175</v>
      </c>
    </row>
    <row r="1146" spans="1:6" x14ac:dyDescent="0.25">
      <c r="A1146" s="95">
        <v>45323</v>
      </c>
      <c r="B1146" s="118">
        <v>0</v>
      </c>
      <c r="C1146" s="98"/>
      <c r="D1146" s="98" t="s">
        <v>23</v>
      </c>
      <c r="E1146" s="94"/>
    </row>
    <row r="1147" spans="1:6" x14ac:dyDescent="0.25">
      <c r="A1147" s="94" t="s">
        <v>493</v>
      </c>
      <c r="B1147" s="96">
        <v>472.29</v>
      </c>
      <c r="C1147" t="s">
        <v>1461</v>
      </c>
      <c r="D1147" t="s">
        <v>1462</v>
      </c>
      <c r="E1147" s="94" t="s">
        <v>1463</v>
      </c>
      <c r="F1147" t="s">
        <v>23</v>
      </c>
    </row>
    <row r="1148" spans="1:6" x14ac:dyDescent="0.25">
      <c r="A1148" s="94" t="s">
        <v>493</v>
      </c>
      <c r="B1148" s="96">
        <v>740.8</v>
      </c>
      <c r="C1148" t="s">
        <v>1464</v>
      </c>
      <c r="D1148" t="s">
        <v>1462</v>
      </c>
      <c r="E1148" s="94" t="s">
        <v>1463</v>
      </c>
      <c r="F1148" t="s">
        <v>23</v>
      </c>
    </row>
    <row r="1149" spans="1:6" x14ac:dyDescent="0.25">
      <c r="A1149" s="94" t="s">
        <v>493</v>
      </c>
      <c r="B1149" s="96">
        <v>5538.8</v>
      </c>
      <c r="C1149" t="s">
        <v>1465</v>
      </c>
      <c r="D1149" t="s">
        <v>1466</v>
      </c>
      <c r="E1149" s="94"/>
      <c r="F1149" t="s">
        <v>23</v>
      </c>
    </row>
    <row r="1150" spans="1:6" x14ac:dyDescent="0.25">
      <c r="A1150" s="94" t="s">
        <v>493</v>
      </c>
      <c r="B1150" s="96">
        <v>600</v>
      </c>
      <c r="C1150" t="s">
        <v>1467</v>
      </c>
      <c r="D1150" t="s">
        <v>1468</v>
      </c>
      <c r="E1150" s="94"/>
    </row>
    <row r="1151" spans="1:6" x14ac:dyDescent="0.25">
      <c r="A1151" s="94"/>
      <c r="B1151" s="102"/>
      <c r="C1151" s="94"/>
      <c r="D1151" s="94"/>
      <c r="E1151" s="94"/>
    </row>
    <row r="1152" spans="1:6" x14ac:dyDescent="0.25">
      <c r="A1152" s="94"/>
      <c r="B1152" s="102"/>
      <c r="C1152" s="94"/>
      <c r="D1152" s="94"/>
      <c r="E1152" s="94"/>
    </row>
    <row r="1153" spans="1:5" x14ac:dyDescent="0.25">
      <c r="A1153" s="94"/>
      <c r="B1153" s="102"/>
      <c r="C1153" s="94"/>
      <c r="D1153" s="94"/>
      <c r="E1153" s="94"/>
    </row>
    <row r="1154" spans="1:5" x14ac:dyDescent="0.25">
      <c r="A1154" s="94"/>
      <c r="B1154" s="102"/>
      <c r="C1154" s="94"/>
      <c r="D1154" s="94"/>
      <c r="E1154" s="94"/>
    </row>
    <row r="1155" spans="1:5" x14ac:dyDescent="0.25">
      <c r="A1155" s="94"/>
      <c r="B1155" s="102"/>
      <c r="C1155" s="94"/>
      <c r="D1155" s="94"/>
      <c r="E1155" s="94"/>
    </row>
    <row r="1156" spans="1:5" x14ac:dyDescent="0.25">
      <c r="A1156" s="94"/>
      <c r="B1156" s="102"/>
      <c r="C1156" s="94"/>
      <c r="D1156" s="94"/>
      <c r="E1156" s="94"/>
    </row>
    <row r="1157" spans="1:5" x14ac:dyDescent="0.25">
      <c r="A1157" s="94"/>
      <c r="B1157" s="102"/>
      <c r="C1157" s="94"/>
      <c r="D1157" s="94"/>
      <c r="E1157" s="94"/>
    </row>
    <row r="1158" spans="1:5" x14ac:dyDescent="0.25">
      <c r="A1158" s="94"/>
      <c r="B1158" s="102"/>
      <c r="C1158" s="94"/>
      <c r="D1158" s="94"/>
      <c r="E1158" s="94"/>
    </row>
    <row r="1159" spans="1:5" x14ac:dyDescent="0.25">
      <c r="A1159" s="94"/>
      <c r="B1159" s="102"/>
      <c r="C1159" s="94"/>
      <c r="D1159" s="94"/>
      <c r="E1159" s="94"/>
    </row>
    <row r="1160" spans="1:5" x14ac:dyDescent="0.25">
      <c r="A1160" s="94"/>
      <c r="B1160" s="102"/>
      <c r="C1160" s="94"/>
      <c r="D1160" s="94"/>
      <c r="E1160" s="94"/>
    </row>
    <row r="1161" spans="1:5" x14ac:dyDescent="0.25">
      <c r="A1161" s="94"/>
      <c r="B1161" s="102"/>
      <c r="C1161" s="94"/>
      <c r="D1161" s="94"/>
      <c r="E1161" s="94"/>
    </row>
    <row r="1162" spans="1:5" x14ac:dyDescent="0.25">
      <c r="A1162" s="94"/>
      <c r="B1162" s="102"/>
      <c r="C1162" s="94"/>
      <c r="D1162" s="94"/>
      <c r="E1162" s="94"/>
    </row>
    <row r="1163" spans="1:5" x14ac:dyDescent="0.25">
      <c r="A1163" s="94"/>
      <c r="B1163" s="102"/>
      <c r="C1163" s="94"/>
      <c r="D1163" s="94"/>
      <c r="E1163" s="94"/>
    </row>
    <row r="1164" spans="1:5" x14ac:dyDescent="0.25">
      <c r="A1164" s="94"/>
      <c r="B1164" s="102"/>
      <c r="C1164" s="94"/>
      <c r="D1164" s="94"/>
      <c r="E1164" s="94"/>
    </row>
    <row r="1165" spans="1:5" x14ac:dyDescent="0.25">
      <c r="A1165" s="94"/>
      <c r="B1165" s="102"/>
      <c r="C1165" s="94"/>
      <c r="D1165" s="94"/>
      <c r="E1165" s="94"/>
    </row>
    <row r="1166" spans="1:5" x14ac:dyDescent="0.25">
      <c r="A1166" s="94"/>
      <c r="B1166" s="102"/>
      <c r="C1166" s="94"/>
      <c r="D1166" s="94"/>
      <c r="E1166" s="94"/>
    </row>
    <row r="1167" spans="1:5" x14ac:dyDescent="0.25">
      <c r="A1167" s="94"/>
      <c r="B1167" s="102"/>
      <c r="C1167" s="94"/>
      <c r="D1167" s="94"/>
      <c r="E1167" s="94"/>
    </row>
    <row r="1168" spans="1:5" x14ac:dyDescent="0.25">
      <c r="A1168" s="94"/>
      <c r="B1168" s="102"/>
      <c r="C1168" s="94"/>
      <c r="D1168" s="94"/>
      <c r="E1168" s="94"/>
    </row>
    <row r="1169" spans="1:5" x14ac:dyDescent="0.25">
      <c r="A1169" s="94"/>
      <c r="B1169" s="102"/>
      <c r="C1169" s="94"/>
      <c r="D1169" s="94"/>
      <c r="E1169" s="94"/>
    </row>
    <row r="1170" spans="1:5" x14ac:dyDescent="0.25">
      <c r="A1170" s="94"/>
      <c r="B1170" s="102"/>
      <c r="C1170" s="94"/>
      <c r="D1170" s="94"/>
      <c r="E1170" s="94"/>
    </row>
    <row r="1171" spans="1:5" x14ac:dyDescent="0.25">
      <c r="A1171" s="94"/>
      <c r="B1171" s="102"/>
      <c r="C1171" s="94"/>
      <c r="D1171" s="94"/>
      <c r="E1171" s="94"/>
    </row>
    <row r="1172" spans="1:5" x14ac:dyDescent="0.25">
      <c r="A1172" s="94"/>
      <c r="B1172" s="102"/>
      <c r="C1172" s="94"/>
      <c r="D1172" s="94"/>
      <c r="E1172" s="94"/>
    </row>
    <row r="1173" spans="1:5" x14ac:dyDescent="0.25">
      <c r="A1173" s="94"/>
      <c r="B1173" s="102"/>
      <c r="C1173" s="94"/>
      <c r="D1173" s="94"/>
      <c r="E1173" s="94"/>
    </row>
    <row r="1174" spans="1:5" x14ac:dyDescent="0.25">
      <c r="A1174" s="94"/>
      <c r="B1174" s="102"/>
      <c r="C1174" s="94"/>
      <c r="D1174" s="94"/>
      <c r="E1174" s="94"/>
    </row>
    <row r="1175" spans="1:5" x14ac:dyDescent="0.25">
      <c r="A1175" s="94"/>
      <c r="B1175" s="102"/>
      <c r="C1175" s="94"/>
      <c r="D1175" s="94"/>
      <c r="E1175" s="94"/>
    </row>
    <row r="1176" spans="1:5" x14ac:dyDescent="0.25">
      <c r="A1176" s="94"/>
      <c r="B1176" s="102"/>
      <c r="C1176" s="94"/>
      <c r="D1176" s="94"/>
      <c r="E1176" s="94"/>
    </row>
    <row r="1177" spans="1:5" x14ac:dyDescent="0.25">
      <c r="A1177" s="94"/>
      <c r="B1177" s="102"/>
      <c r="C1177" s="94"/>
      <c r="D1177" s="94"/>
      <c r="E1177" s="94"/>
    </row>
    <row r="1178" spans="1:5" x14ac:dyDescent="0.25">
      <c r="A1178" s="94"/>
      <c r="B1178" s="102"/>
      <c r="C1178" s="94"/>
      <c r="D1178" s="94"/>
      <c r="E1178" s="94"/>
    </row>
    <row r="1179" spans="1:5" x14ac:dyDescent="0.25">
      <c r="A1179" s="94"/>
      <c r="B1179" s="102"/>
      <c r="C1179" s="94"/>
      <c r="D1179" s="94"/>
      <c r="E1179" s="94"/>
    </row>
    <row r="1180" spans="1:5" x14ac:dyDescent="0.25">
      <c r="A1180" s="94"/>
      <c r="B1180" s="102"/>
      <c r="C1180" s="94"/>
      <c r="D1180" s="94"/>
      <c r="E1180" s="94"/>
    </row>
    <row r="1181" spans="1:5" x14ac:dyDescent="0.25">
      <c r="A1181" s="94"/>
      <c r="B1181" s="102"/>
      <c r="C1181" s="94"/>
      <c r="D1181" s="94"/>
      <c r="E1181" s="94"/>
    </row>
    <row r="1182" spans="1:5" x14ac:dyDescent="0.25">
      <c r="A1182" s="94"/>
      <c r="B1182" s="102"/>
      <c r="C1182" s="94"/>
      <c r="D1182" s="94"/>
      <c r="E1182" s="94"/>
    </row>
    <row r="1183" spans="1:5" x14ac:dyDescent="0.25">
      <c r="A1183" s="94"/>
      <c r="B1183" s="102"/>
      <c r="C1183" s="94"/>
      <c r="D1183" s="94"/>
      <c r="E1183" s="94"/>
    </row>
    <row r="1184" spans="1:5" x14ac:dyDescent="0.25">
      <c r="A1184" s="94"/>
      <c r="B1184" s="102"/>
      <c r="C1184" s="94"/>
      <c r="D1184" s="94"/>
      <c r="E1184" s="94"/>
    </row>
    <row r="1185" spans="1:5" x14ac:dyDescent="0.25">
      <c r="A1185" s="94"/>
      <c r="B1185" s="102"/>
      <c r="C1185" s="94"/>
      <c r="D1185" s="94"/>
      <c r="E1185" s="94"/>
    </row>
    <row r="1186" spans="1:5" x14ac:dyDescent="0.25">
      <c r="A1186" s="94"/>
      <c r="B1186" s="102"/>
      <c r="C1186" s="94"/>
      <c r="D1186" s="94"/>
      <c r="E1186" s="94"/>
    </row>
    <row r="1187" spans="1:5" x14ac:dyDescent="0.25">
      <c r="A1187" s="94"/>
      <c r="B1187" s="102"/>
      <c r="C1187" s="94"/>
      <c r="D1187" s="94"/>
      <c r="E1187" s="94"/>
    </row>
    <row r="1188" spans="1:5" x14ac:dyDescent="0.25">
      <c r="A1188" s="94"/>
      <c r="B1188" s="102"/>
      <c r="C1188" s="94"/>
      <c r="D1188" s="94"/>
      <c r="E1188" s="94"/>
    </row>
    <row r="1189" spans="1:5" x14ac:dyDescent="0.25">
      <c r="A1189" s="94"/>
      <c r="B1189" s="102"/>
      <c r="C1189" s="94"/>
      <c r="D1189" s="94"/>
      <c r="E1189" s="94"/>
    </row>
    <row r="1190" spans="1:5" x14ac:dyDescent="0.25">
      <c r="A1190" s="94"/>
      <c r="B1190" s="102"/>
      <c r="C1190" s="94"/>
      <c r="D1190" s="94"/>
      <c r="E1190" s="94"/>
    </row>
    <row r="1191" spans="1:5" x14ac:dyDescent="0.25">
      <c r="A1191" s="94"/>
      <c r="B1191" s="102"/>
      <c r="C1191" s="94"/>
      <c r="D1191" s="94"/>
      <c r="E1191" s="94"/>
    </row>
    <row r="1192" spans="1:5" x14ac:dyDescent="0.25">
      <c r="A1192" s="94"/>
      <c r="B1192" s="102"/>
      <c r="C1192" s="94"/>
      <c r="D1192" s="94"/>
      <c r="E1192" s="94"/>
    </row>
    <row r="1193" spans="1:5" x14ac:dyDescent="0.25">
      <c r="A1193" s="94"/>
      <c r="B1193" s="102"/>
      <c r="C1193" s="94"/>
      <c r="D1193" s="94"/>
      <c r="E1193" s="94"/>
    </row>
    <row r="1194" spans="1:5" x14ac:dyDescent="0.25">
      <c r="A1194" s="98" t="s">
        <v>11</v>
      </c>
      <c r="B1194" s="102">
        <f>SUM(B1146:B1193)</f>
        <v>7351.89</v>
      </c>
      <c r="C1194" s="94"/>
      <c r="D1194" s="94"/>
      <c r="E1194" s="94"/>
    </row>
    <row r="1197" spans="1:5" x14ac:dyDescent="0.25">
      <c r="A1197" s="98" t="s">
        <v>0</v>
      </c>
      <c r="B1197" s="118" t="s">
        <v>1304</v>
      </c>
      <c r="C1197" s="98" t="s">
        <v>1315</v>
      </c>
      <c r="D1197" s="98" t="s">
        <v>537</v>
      </c>
      <c r="E1197" s="98" t="s">
        <v>175</v>
      </c>
    </row>
    <row r="1198" spans="1:5" x14ac:dyDescent="0.25">
      <c r="A1198" s="95">
        <v>45327</v>
      </c>
      <c r="B1198" s="118">
        <v>0</v>
      </c>
      <c r="C1198" s="98"/>
      <c r="D1198" s="98" t="s">
        <v>23</v>
      </c>
      <c r="E1198" s="94"/>
    </row>
    <row r="1199" spans="1:5" x14ac:dyDescent="0.25">
      <c r="A1199" s="98" t="s">
        <v>493</v>
      </c>
      <c r="B1199" s="102">
        <v>245</v>
      </c>
      <c r="C1199" s="94">
        <v>300489</v>
      </c>
      <c r="D1199" s="94" t="s">
        <v>1469</v>
      </c>
      <c r="E1199" s="94"/>
    </row>
    <row r="1200" spans="1:5" x14ac:dyDescent="0.25">
      <c r="A1200" s="94" t="s">
        <v>493</v>
      </c>
      <c r="B1200" s="102">
        <v>58</v>
      </c>
      <c r="C1200" s="101">
        <v>404500</v>
      </c>
      <c r="D1200" s="94" t="s">
        <v>1470</v>
      </c>
      <c r="E1200" s="94" t="s">
        <v>23</v>
      </c>
    </row>
    <row r="1201" spans="1:5" x14ac:dyDescent="0.25">
      <c r="A1201" s="98" t="s">
        <v>493</v>
      </c>
      <c r="B1201" s="102">
        <v>410</v>
      </c>
      <c r="C1201" s="94">
        <v>300973</v>
      </c>
      <c r="D1201" s="94" t="s">
        <v>1156</v>
      </c>
      <c r="E1201" s="94"/>
    </row>
    <row r="1202" spans="1:5" x14ac:dyDescent="0.25">
      <c r="A1202" s="94"/>
      <c r="B1202" s="102"/>
      <c r="C1202" s="94"/>
      <c r="D1202" s="94"/>
      <c r="E1202" s="94"/>
    </row>
    <row r="1203" spans="1:5" x14ac:dyDescent="0.25">
      <c r="A1203" s="94"/>
      <c r="B1203" s="102"/>
      <c r="C1203" s="94"/>
      <c r="D1203" s="94"/>
      <c r="E1203" s="94"/>
    </row>
    <row r="1204" spans="1:5" x14ac:dyDescent="0.25">
      <c r="A1204" s="94"/>
      <c r="B1204" s="102"/>
      <c r="C1204" s="94"/>
      <c r="D1204" s="94"/>
      <c r="E1204" s="94"/>
    </row>
    <row r="1205" spans="1:5" x14ac:dyDescent="0.25">
      <c r="A1205" s="94"/>
      <c r="B1205" s="102"/>
      <c r="C1205" s="94"/>
      <c r="D1205" s="94"/>
      <c r="E1205" s="94"/>
    </row>
    <row r="1206" spans="1:5" x14ac:dyDescent="0.25">
      <c r="A1206" s="94"/>
      <c r="B1206" s="102"/>
      <c r="C1206" s="94"/>
      <c r="D1206" s="94"/>
      <c r="E1206" s="94"/>
    </row>
    <row r="1207" spans="1:5" x14ac:dyDescent="0.25">
      <c r="A1207" s="94"/>
      <c r="B1207" s="102"/>
      <c r="C1207" s="94"/>
      <c r="D1207" s="94"/>
      <c r="E1207" s="94"/>
    </row>
    <row r="1208" spans="1:5" x14ac:dyDescent="0.25">
      <c r="A1208" s="94"/>
      <c r="B1208" s="102"/>
      <c r="C1208" s="94"/>
      <c r="D1208" s="94"/>
      <c r="E1208" s="94"/>
    </row>
    <row r="1209" spans="1:5" x14ac:dyDescent="0.25">
      <c r="A1209" s="94"/>
      <c r="B1209" s="102"/>
      <c r="C1209" s="94"/>
      <c r="D1209" s="94"/>
      <c r="E1209" s="94"/>
    </row>
    <row r="1210" spans="1:5" x14ac:dyDescent="0.25">
      <c r="A1210" s="94"/>
      <c r="B1210" s="102"/>
      <c r="C1210" s="94"/>
      <c r="D1210" s="94"/>
      <c r="E1210" s="94"/>
    </row>
    <row r="1211" spans="1:5" x14ac:dyDescent="0.25">
      <c r="A1211" s="94"/>
      <c r="B1211" s="102"/>
      <c r="C1211" s="94"/>
      <c r="D1211" s="94"/>
      <c r="E1211" s="94"/>
    </row>
    <row r="1212" spans="1:5" x14ac:dyDescent="0.25">
      <c r="A1212" s="94"/>
      <c r="B1212" s="102"/>
      <c r="C1212" s="94"/>
      <c r="D1212" s="94"/>
      <c r="E1212" s="94"/>
    </row>
    <row r="1213" spans="1:5" x14ac:dyDescent="0.25">
      <c r="A1213" s="94"/>
      <c r="B1213" s="102"/>
      <c r="C1213" s="94"/>
      <c r="D1213" s="94"/>
      <c r="E1213" s="94"/>
    </row>
    <row r="1214" spans="1:5" x14ac:dyDescent="0.25">
      <c r="A1214" s="94"/>
      <c r="B1214" s="102"/>
      <c r="C1214" s="94"/>
      <c r="D1214" s="94"/>
      <c r="E1214" s="94"/>
    </row>
    <row r="1215" spans="1:5" x14ac:dyDescent="0.25">
      <c r="A1215" s="94"/>
      <c r="B1215" s="102"/>
      <c r="C1215" s="94"/>
      <c r="D1215" s="94"/>
      <c r="E1215" s="94"/>
    </row>
    <row r="1216" spans="1:5" x14ac:dyDescent="0.25">
      <c r="A1216" s="94"/>
      <c r="B1216" s="102"/>
      <c r="C1216" s="94"/>
      <c r="D1216" s="94"/>
      <c r="E1216" s="94"/>
    </row>
    <row r="1217" spans="1:5" x14ac:dyDescent="0.25">
      <c r="A1217" s="94"/>
      <c r="B1217" s="102"/>
      <c r="C1217" s="94"/>
      <c r="D1217" s="94"/>
      <c r="E1217" s="94"/>
    </row>
    <row r="1218" spans="1:5" x14ac:dyDescent="0.25">
      <c r="A1218" s="94"/>
      <c r="B1218" s="102"/>
      <c r="C1218" s="94"/>
      <c r="D1218" s="94"/>
      <c r="E1218" s="94"/>
    </row>
    <row r="1219" spans="1:5" x14ac:dyDescent="0.25">
      <c r="A1219" s="94"/>
      <c r="B1219" s="102"/>
      <c r="C1219" s="94"/>
      <c r="D1219" s="94"/>
      <c r="E1219" s="94"/>
    </row>
    <row r="1220" spans="1:5" x14ac:dyDescent="0.25">
      <c r="A1220" s="94"/>
      <c r="B1220" s="102"/>
      <c r="C1220" s="94"/>
      <c r="D1220" s="94"/>
      <c r="E1220" s="94"/>
    </row>
    <row r="1221" spans="1:5" x14ac:dyDescent="0.25">
      <c r="A1221" s="94"/>
      <c r="B1221" s="102"/>
      <c r="C1221" s="94"/>
      <c r="D1221" s="94"/>
      <c r="E1221" s="94"/>
    </row>
    <row r="1222" spans="1:5" x14ac:dyDescent="0.25">
      <c r="A1222" s="94"/>
      <c r="B1222" s="102"/>
      <c r="C1222" s="94"/>
      <c r="D1222" s="94"/>
      <c r="E1222" s="94"/>
    </row>
    <row r="1223" spans="1:5" x14ac:dyDescent="0.25">
      <c r="A1223" s="94"/>
      <c r="B1223" s="102"/>
      <c r="C1223" s="94"/>
      <c r="D1223" s="94"/>
      <c r="E1223" s="94"/>
    </row>
    <row r="1224" spans="1:5" x14ac:dyDescent="0.25">
      <c r="A1224" s="94"/>
      <c r="B1224" s="102"/>
      <c r="C1224" s="94"/>
      <c r="D1224" s="94"/>
      <c r="E1224" s="94"/>
    </row>
    <row r="1225" spans="1:5" x14ac:dyDescent="0.25">
      <c r="A1225" s="94"/>
      <c r="B1225" s="102"/>
      <c r="C1225" s="94"/>
      <c r="D1225" s="94"/>
      <c r="E1225" s="94"/>
    </row>
    <row r="1226" spans="1:5" x14ac:dyDescent="0.25">
      <c r="A1226" s="94"/>
      <c r="B1226" s="102"/>
      <c r="C1226" s="94"/>
      <c r="D1226" s="94"/>
      <c r="E1226" s="94"/>
    </row>
    <row r="1227" spans="1:5" x14ac:dyDescent="0.25">
      <c r="A1227" s="94"/>
      <c r="B1227" s="102"/>
      <c r="C1227" s="94"/>
      <c r="D1227" s="94"/>
      <c r="E1227" s="94"/>
    </row>
    <row r="1228" spans="1:5" x14ac:dyDescent="0.25">
      <c r="A1228" s="94"/>
      <c r="B1228" s="102"/>
      <c r="C1228" s="94"/>
      <c r="D1228" s="94"/>
      <c r="E1228" s="94"/>
    </row>
    <row r="1229" spans="1:5" x14ac:dyDescent="0.25">
      <c r="A1229" s="94"/>
      <c r="B1229" s="102"/>
      <c r="C1229" s="94"/>
      <c r="D1229" s="94"/>
      <c r="E1229" s="94"/>
    </row>
    <row r="1230" spans="1:5" x14ac:dyDescent="0.25">
      <c r="A1230" s="94"/>
      <c r="B1230" s="102"/>
      <c r="C1230" s="94"/>
      <c r="D1230" s="94"/>
      <c r="E1230" s="94"/>
    </row>
    <row r="1231" spans="1:5" x14ac:dyDescent="0.25">
      <c r="A1231" s="94"/>
      <c r="B1231" s="102"/>
      <c r="C1231" s="94"/>
      <c r="D1231" s="94"/>
      <c r="E1231" s="94"/>
    </row>
    <row r="1232" spans="1:5" x14ac:dyDescent="0.25">
      <c r="A1232" s="94"/>
      <c r="B1232" s="102"/>
      <c r="C1232" s="94"/>
      <c r="D1232" s="94"/>
      <c r="E1232" s="94"/>
    </row>
    <row r="1233" spans="1:5" x14ac:dyDescent="0.25">
      <c r="A1233" s="94"/>
      <c r="B1233" s="102"/>
      <c r="C1233" s="94"/>
      <c r="D1233" s="94"/>
      <c r="E1233" s="94"/>
    </row>
    <row r="1234" spans="1:5" x14ac:dyDescent="0.25">
      <c r="A1234" s="94"/>
      <c r="B1234" s="102"/>
      <c r="C1234" s="94"/>
      <c r="D1234" s="94"/>
      <c r="E1234" s="94"/>
    </row>
    <row r="1235" spans="1:5" x14ac:dyDescent="0.25">
      <c r="A1235" s="94"/>
      <c r="B1235" s="102"/>
      <c r="C1235" s="94"/>
      <c r="D1235" s="94"/>
      <c r="E1235" s="94"/>
    </row>
    <row r="1236" spans="1:5" x14ac:dyDescent="0.25">
      <c r="A1236" s="94"/>
      <c r="B1236" s="102"/>
      <c r="C1236" s="94"/>
      <c r="D1236" s="94"/>
      <c r="E1236" s="94"/>
    </row>
    <row r="1237" spans="1:5" x14ac:dyDescent="0.25">
      <c r="A1237" s="94"/>
      <c r="B1237" s="102"/>
      <c r="C1237" s="94"/>
      <c r="D1237" s="94"/>
      <c r="E1237" s="94"/>
    </row>
    <row r="1238" spans="1:5" x14ac:dyDescent="0.25">
      <c r="A1238" s="94"/>
      <c r="B1238" s="102"/>
      <c r="C1238" s="94"/>
      <c r="D1238" s="94"/>
      <c r="E1238" s="94"/>
    </row>
    <row r="1239" spans="1:5" x14ac:dyDescent="0.25">
      <c r="A1239" s="94"/>
      <c r="B1239" s="102"/>
      <c r="C1239" s="94"/>
      <c r="D1239" s="94"/>
      <c r="E1239" s="94"/>
    </row>
    <row r="1240" spans="1:5" x14ac:dyDescent="0.25">
      <c r="A1240" s="94"/>
      <c r="B1240" s="102"/>
      <c r="C1240" s="94"/>
      <c r="D1240" s="94"/>
      <c r="E1240" s="94"/>
    </row>
    <row r="1241" spans="1:5" x14ac:dyDescent="0.25">
      <c r="A1241" s="94"/>
      <c r="B1241" s="102"/>
      <c r="C1241" s="94"/>
      <c r="D1241" s="94"/>
      <c r="E1241" s="94"/>
    </row>
    <row r="1242" spans="1:5" x14ac:dyDescent="0.25">
      <c r="A1242" s="94"/>
      <c r="B1242" s="102"/>
      <c r="C1242" s="94"/>
      <c r="D1242" s="94"/>
      <c r="E1242" s="94"/>
    </row>
    <row r="1243" spans="1:5" x14ac:dyDescent="0.25">
      <c r="A1243" s="94"/>
      <c r="B1243" s="102"/>
      <c r="C1243" s="94"/>
      <c r="D1243" s="94"/>
      <c r="E1243" s="94"/>
    </row>
    <row r="1244" spans="1:5" x14ac:dyDescent="0.25">
      <c r="A1244" s="94"/>
      <c r="B1244" s="102"/>
      <c r="C1244" s="94"/>
      <c r="D1244" s="94"/>
      <c r="E1244" s="94"/>
    </row>
    <row r="1245" spans="1:5" x14ac:dyDescent="0.25">
      <c r="A1245" s="94"/>
      <c r="B1245" s="102"/>
      <c r="C1245" s="94"/>
      <c r="D1245" s="94"/>
      <c r="E1245" s="94"/>
    </row>
    <row r="1246" spans="1:5" x14ac:dyDescent="0.25">
      <c r="A1246" s="98" t="s">
        <v>11</v>
      </c>
      <c r="B1246" s="102">
        <f>SUM(B1198:B1245)</f>
        <v>713</v>
      </c>
      <c r="C1246" s="94"/>
      <c r="D1246" s="94"/>
      <c r="E1246" s="94"/>
    </row>
    <row r="1249" spans="1:5" x14ac:dyDescent="0.25">
      <c r="A1249" s="98" t="s">
        <v>0</v>
      </c>
      <c r="B1249" s="118" t="s">
        <v>1304</v>
      </c>
      <c r="C1249" s="98" t="s">
        <v>1315</v>
      </c>
      <c r="D1249" s="98" t="s">
        <v>537</v>
      </c>
      <c r="E1249" s="98" t="s">
        <v>175</v>
      </c>
    </row>
    <row r="1250" spans="1:5" x14ac:dyDescent="0.25">
      <c r="A1250" s="95">
        <v>45328</v>
      </c>
      <c r="B1250" s="118">
        <v>0</v>
      </c>
      <c r="C1250" s="98"/>
      <c r="D1250" s="98" t="s">
        <v>23</v>
      </c>
      <c r="E1250" s="94"/>
    </row>
    <row r="1251" spans="1:5" x14ac:dyDescent="0.25">
      <c r="A1251" s="94" t="s">
        <v>493</v>
      </c>
      <c r="B1251" s="102">
        <v>263.48</v>
      </c>
      <c r="C1251" s="94">
        <v>1259</v>
      </c>
      <c r="D1251" s="94" t="s">
        <v>1471</v>
      </c>
      <c r="E1251" s="94"/>
    </row>
    <row r="1252" spans="1:5" x14ac:dyDescent="0.25">
      <c r="A1252" s="94" t="s">
        <v>493</v>
      </c>
      <c r="B1252" s="102">
        <v>87.82</v>
      </c>
      <c r="C1252" s="101">
        <v>3744</v>
      </c>
      <c r="D1252" s="94" t="s">
        <v>1472</v>
      </c>
      <c r="E1252" s="94" t="s">
        <v>23</v>
      </c>
    </row>
    <row r="1253" spans="1:5" x14ac:dyDescent="0.25">
      <c r="A1253" s="94"/>
      <c r="B1253" s="102">
        <v>0</v>
      </c>
      <c r="C1253" s="94" t="s">
        <v>23</v>
      </c>
      <c r="D1253" s="94" t="s">
        <v>23</v>
      </c>
      <c r="E1253" s="94"/>
    </row>
    <row r="1254" spans="1:5" x14ac:dyDescent="0.25">
      <c r="A1254" s="94"/>
      <c r="B1254" s="102"/>
      <c r="C1254" s="94"/>
      <c r="D1254" s="94"/>
      <c r="E1254" s="94"/>
    </row>
    <row r="1255" spans="1:5" x14ac:dyDescent="0.25">
      <c r="A1255" s="94"/>
      <c r="B1255" s="102"/>
      <c r="C1255" s="94"/>
      <c r="D1255" s="94"/>
      <c r="E1255" s="94"/>
    </row>
    <row r="1256" spans="1:5" x14ac:dyDescent="0.25">
      <c r="A1256" s="94"/>
      <c r="B1256" s="102"/>
      <c r="C1256" s="94"/>
      <c r="D1256" s="94"/>
      <c r="E1256" s="94"/>
    </row>
    <row r="1257" spans="1:5" x14ac:dyDescent="0.25">
      <c r="A1257" s="94"/>
      <c r="B1257" s="102"/>
      <c r="C1257" s="94"/>
      <c r="D1257" s="94"/>
      <c r="E1257" s="94"/>
    </row>
    <row r="1258" spans="1:5" x14ac:dyDescent="0.25">
      <c r="A1258" s="94"/>
      <c r="B1258" s="102"/>
      <c r="C1258" s="94"/>
      <c r="D1258" s="94"/>
      <c r="E1258" s="94"/>
    </row>
    <row r="1259" spans="1:5" x14ac:dyDescent="0.25">
      <c r="A1259" s="94"/>
      <c r="B1259" s="102"/>
      <c r="C1259" s="94"/>
      <c r="D1259" s="94"/>
      <c r="E1259" s="94"/>
    </row>
    <row r="1260" spans="1:5" x14ac:dyDescent="0.25">
      <c r="A1260" s="94"/>
      <c r="B1260" s="102"/>
      <c r="C1260" s="94"/>
      <c r="D1260" s="94"/>
      <c r="E1260" s="94"/>
    </row>
    <row r="1261" spans="1:5" x14ac:dyDescent="0.25">
      <c r="A1261" s="94"/>
      <c r="B1261" s="102"/>
      <c r="C1261" s="94"/>
      <c r="D1261" s="94"/>
      <c r="E1261" s="94"/>
    </row>
    <row r="1262" spans="1:5" x14ac:dyDescent="0.25">
      <c r="A1262" s="94"/>
      <c r="B1262" s="102"/>
      <c r="C1262" s="94"/>
      <c r="D1262" s="94"/>
      <c r="E1262" s="94"/>
    </row>
    <row r="1263" spans="1:5" x14ac:dyDescent="0.25">
      <c r="A1263" s="94"/>
      <c r="B1263" s="102"/>
      <c r="C1263" s="94"/>
      <c r="D1263" s="94"/>
      <c r="E1263" s="94"/>
    </row>
    <row r="1264" spans="1:5" x14ac:dyDescent="0.25">
      <c r="A1264" s="94"/>
      <c r="B1264" s="102"/>
      <c r="C1264" s="94"/>
      <c r="D1264" s="94"/>
      <c r="E1264" s="94"/>
    </row>
    <row r="1265" spans="1:5" x14ac:dyDescent="0.25">
      <c r="A1265" s="94"/>
      <c r="B1265" s="102"/>
      <c r="C1265" s="94"/>
      <c r="D1265" s="94"/>
      <c r="E1265" s="94"/>
    </row>
    <row r="1266" spans="1:5" x14ac:dyDescent="0.25">
      <c r="A1266" s="94"/>
      <c r="B1266" s="102"/>
      <c r="C1266" s="94"/>
      <c r="D1266" s="94"/>
      <c r="E1266" s="94"/>
    </row>
    <row r="1267" spans="1:5" x14ac:dyDescent="0.25">
      <c r="A1267" s="94"/>
      <c r="B1267" s="102"/>
      <c r="C1267" s="94"/>
      <c r="D1267" s="94"/>
      <c r="E1267" s="94"/>
    </row>
    <row r="1268" spans="1:5" x14ac:dyDescent="0.25">
      <c r="A1268" s="94"/>
      <c r="B1268" s="102"/>
      <c r="C1268" s="94"/>
      <c r="D1268" s="94"/>
      <c r="E1268" s="94"/>
    </row>
    <row r="1269" spans="1:5" x14ac:dyDescent="0.25">
      <c r="A1269" s="94"/>
      <c r="B1269" s="102"/>
      <c r="C1269" s="94"/>
      <c r="D1269" s="94"/>
      <c r="E1269" s="94"/>
    </row>
    <row r="1270" spans="1:5" x14ac:dyDescent="0.25">
      <c r="A1270" s="94"/>
      <c r="B1270" s="102"/>
      <c r="C1270" s="94"/>
      <c r="D1270" s="94"/>
      <c r="E1270" s="94"/>
    </row>
    <row r="1271" spans="1:5" x14ac:dyDescent="0.25">
      <c r="A1271" s="94"/>
      <c r="B1271" s="102"/>
      <c r="C1271" s="94"/>
      <c r="D1271" s="94"/>
      <c r="E1271" s="94"/>
    </row>
    <row r="1272" spans="1:5" x14ac:dyDescent="0.25">
      <c r="A1272" s="94"/>
      <c r="B1272" s="102"/>
      <c r="C1272" s="94"/>
      <c r="D1272" s="94"/>
      <c r="E1272" s="94"/>
    </row>
    <row r="1273" spans="1:5" x14ac:dyDescent="0.25">
      <c r="A1273" s="94"/>
      <c r="B1273" s="102"/>
      <c r="C1273" s="94"/>
      <c r="D1273" s="94"/>
      <c r="E1273" s="94"/>
    </row>
    <row r="1274" spans="1:5" x14ac:dyDescent="0.25">
      <c r="A1274" s="94"/>
      <c r="B1274" s="102"/>
      <c r="C1274" s="94"/>
      <c r="D1274" s="94"/>
      <c r="E1274" s="94"/>
    </row>
    <row r="1275" spans="1:5" x14ac:dyDescent="0.25">
      <c r="A1275" s="94"/>
      <c r="B1275" s="102"/>
      <c r="C1275" s="94"/>
      <c r="D1275" s="94"/>
      <c r="E1275" s="94"/>
    </row>
    <row r="1276" spans="1:5" x14ac:dyDescent="0.25">
      <c r="A1276" s="94"/>
      <c r="B1276" s="102"/>
      <c r="C1276" s="94"/>
      <c r="D1276" s="94"/>
      <c r="E1276" s="94"/>
    </row>
    <row r="1277" spans="1:5" x14ac:dyDescent="0.25">
      <c r="A1277" s="94"/>
      <c r="B1277" s="102"/>
      <c r="C1277" s="94"/>
      <c r="D1277" s="94"/>
      <c r="E1277" s="94"/>
    </row>
    <row r="1278" spans="1:5" x14ac:dyDescent="0.25">
      <c r="A1278" s="94"/>
      <c r="B1278" s="102"/>
      <c r="C1278" s="94"/>
      <c r="D1278" s="94"/>
      <c r="E1278" s="94"/>
    </row>
    <row r="1279" spans="1:5" x14ac:dyDescent="0.25">
      <c r="A1279" s="94"/>
      <c r="B1279" s="102"/>
      <c r="C1279" s="94"/>
      <c r="D1279" s="94"/>
      <c r="E1279" s="94"/>
    </row>
    <row r="1280" spans="1:5" x14ac:dyDescent="0.25">
      <c r="A1280" s="94"/>
      <c r="B1280" s="102"/>
      <c r="C1280" s="94"/>
      <c r="D1280" s="94"/>
      <c r="E1280" s="94"/>
    </row>
    <row r="1281" spans="1:5" x14ac:dyDescent="0.25">
      <c r="A1281" s="94"/>
      <c r="B1281" s="102"/>
      <c r="C1281" s="94"/>
      <c r="D1281" s="94"/>
      <c r="E1281" s="94"/>
    </row>
    <row r="1282" spans="1:5" x14ac:dyDescent="0.25">
      <c r="A1282" s="94"/>
      <c r="B1282" s="102"/>
      <c r="C1282" s="94"/>
      <c r="D1282" s="94"/>
      <c r="E1282" s="94"/>
    </row>
    <row r="1283" spans="1:5" x14ac:dyDescent="0.25">
      <c r="A1283" s="94"/>
      <c r="B1283" s="102"/>
      <c r="C1283" s="94"/>
      <c r="D1283" s="94"/>
      <c r="E1283" s="94"/>
    </row>
    <row r="1284" spans="1:5" x14ac:dyDescent="0.25">
      <c r="A1284" s="94"/>
      <c r="B1284" s="102"/>
      <c r="C1284" s="94"/>
      <c r="D1284" s="94"/>
      <c r="E1284" s="94"/>
    </row>
    <row r="1285" spans="1:5" x14ac:dyDescent="0.25">
      <c r="A1285" s="94"/>
      <c r="B1285" s="102"/>
      <c r="C1285" s="94"/>
      <c r="D1285" s="94"/>
      <c r="E1285" s="94"/>
    </row>
    <row r="1286" spans="1:5" x14ac:dyDescent="0.25">
      <c r="A1286" s="94"/>
      <c r="B1286" s="102"/>
      <c r="C1286" s="94"/>
      <c r="D1286" s="94"/>
      <c r="E1286" s="94"/>
    </row>
    <row r="1287" spans="1:5" x14ac:dyDescent="0.25">
      <c r="A1287" s="94"/>
      <c r="B1287" s="102"/>
      <c r="C1287" s="94"/>
      <c r="D1287" s="94"/>
      <c r="E1287" s="94"/>
    </row>
    <row r="1288" spans="1:5" x14ac:dyDescent="0.25">
      <c r="A1288" s="94"/>
      <c r="B1288" s="102"/>
      <c r="C1288" s="94"/>
      <c r="D1288" s="94"/>
      <c r="E1288" s="94"/>
    </row>
    <row r="1289" spans="1:5" x14ac:dyDescent="0.25">
      <c r="A1289" s="94"/>
      <c r="B1289" s="102"/>
      <c r="C1289" s="94"/>
      <c r="D1289" s="94"/>
      <c r="E1289" s="94"/>
    </row>
    <row r="1290" spans="1:5" x14ac:dyDescent="0.25">
      <c r="A1290" s="94"/>
      <c r="B1290" s="102"/>
      <c r="C1290" s="94"/>
      <c r="D1290" s="94"/>
      <c r="E1290" s="94"/>
    </row>
    <row r="1291" spans="1:5" x14ac:dyDescent="0.25">
      <c r="A1291" s="94"/>
      <c r="B1291" s="102"/>
      <c r="C1291" s="94"/>
      <c r="D1291" s="94"/>
      <c r="E1291" s="94"/>
    </row>
    <row r="1292" spans="1:5" x14ac:dyDescent="0.25">
      <c r="A1292" s="94"/>
      <c r="B1292" s="102"/>
      <c r="C1292" s="94"/>
      <c r="D1292" s="94"/>
      <c r="E1292" s="94"/>
    </row>
    <row r="1293" spans="1:5" x14ac:dyDescent="0.25">
      <c r="A1293" s="94"/>
      <c r="B1293" s="102"/>
      <c r="C1293" s="94"/>
      <c r="D1293" s="94"/>
      <c r="E1293" s="94"/>
    </row>
    <row r="1294" spans="1:5" x14ac:dyDescent="0.25">
      <c r="A1294" s="94"/>
      <c r="B1294" s="102"/>
      <c r="C1294" s="94"/>
      <c r="D1294" s="94"/>
      <c r="E1294" s="94"/>
    </row>
    <row r="1295" spans="1:5" x14ac:dyDescent="0.25">
      <c r="A1295" s="94"/>
      <c r="B1295" s="102"/>
      <c r="C1295" s="94"/>
      <c r="D1295" s="94"/>
      <c r="E1295" s="94"/>
    </row>
    <row r="1296" spans="1:5" x14ac:dyDescent="0.25">
      <c r="A1296" s="94"/>
      <c r="B1296" s="102"/>
      <c r="C1296" s="94"/>
      <c r="D1296" s="94"/>
      <c r="E1296" s="94"/>
    </row>
    <row r="1297" spans="1:5" x14ac:dyDescent="0.25">
      <c r="A1297" s="94"/>
      <c r="B1297" s="102"/>
      <c r="C1297" s="94"/>
      <c r="D1297" s="94"/>
      <c r="E1297" s="94"/>
    </row>
    <row r="1298" spans="1:5" x14ac:dyDescent="0.25">
      <c r="A1298" s="98" t="s">
        <v>11</v>
      </c>
      <c r="B1298" s="102">
        <f>SUM(B1250:B1297)</f>
        <v>351.3</v>
      </c>
      <c r="C1298" s="94"/>
      <c r="D1298" s="94"/>
      <c r="E1298" s="94"/>
    </row>
    <row r="1301" spans="1:5" x14ac:dyDescent="0.25">
      <c r="A1301" s="98" t="s">
        <v>0</v>
      </c>
      <c r="B1301" s="118" t="s">
        <v>1304</v>
      </c>
      <c r="C1301" s="98" t="s">
        <v>1315</v>
      </c>
      <c r="D1301" s="98" t="s">
        <v>537</v>
      </c>
      <c r="E1301" s="98" t="s">
        <v>175</v>
      </c>
    </row>
    <row r="1302" spans="1:5" x14ac:dyDescent="0.25">
      <c r="A1302" s="95">
        <v>45330</v>
      </c>
      <c r="B1302" s="118">
        <v>0</v>
      </c>
      <c r="C1302" s="98"/>
      <c r="D1302" s="98" t="s">
        <v>23</v>
      </c>
      <c r="E1302" s="94"/>
    </row>
    <row r="1303" spans="1:5" x14ac:dyDescent="0.25">
      <c r="A1303" s="94"/>
      <c r="B1303" s="102">
        <v>25</v>
      </c>
      <c r="C1303" s="94">
        <v>3000661</v>
      </c>
      <c r="D1303" s="94" t="s">
        <v>1473</v>
      </c>
      <c r="E1303" s="94"/>
    </row>
    <row r="1304" spans="1:5" x14ac:dyDescent="0.25">
      <c r="A1304" s="94"/>
      <c r="B1304" s="102">
        <v>0</v>
      </c>
      <c r="C1304" s="101" t="s">
        <v>23</v>
      </c>
      <c r="D1304" s="94" t="s">
        <v>23</v>
      </c>
      <c r="E1304" s="94" t="s">
        <v>23</v>
      </c>
    </row>
    <row r="1305" spans="1:5" x14ac:dyDescent="0.25">
      <c r="A1305" s="94"/>
      <c r="B1305" s="102">
        <v>0</v>
      </c>
      <c r="C1305" s="94" t="s">
        <v>23</v>
      </c>
      <c r="D1305" s="94" t="s">
        <v>23</v>
      </c>
      <c r="E1305" s="94"/>
    </row>
    <row r="1306" spans="1:5" x14ac:dyDescent="0.25">
      <c r="A1306" s="94"/>
      <c r="B1306" s="102"/>
      <c r="C1306" s="94"/>
      <c r="D1306" s="94"/>
      <c r="E1306" s="94"/>
    </row>
    <row r="1307" spans="1:5" x14ac:dyDescent="0.25">
      <c r="A1307" s="94"/>
      <c r="B1307" s="102"/>
      <c r="C1307" s="94"/>
      <c r="D1307" s="94"/>
      <c r="E1307" s="94"/>
    </row>
    <row r="1308" spans="1:5" x14ac:dyDescent="0.25">
      <c r="A1308" s="94"/>
      <c r="B1308" s="102"/>
      <c r="C1308" s="94"/>
      <c r="D1308" s="94"/>
      <c r="E1308" s="94"/>
    </row>
    <row r="1309" spans="1:5" x14ac:dyDescent="0.25">
      <c r="A1309" s="94"/>
      <c r="B1309" s="102"/>
      <c r="C1309" s="94"/>
      <c r="D1309" s="94"/>
      <c r="E1309" s="94"/>
    </row>
    <row r="1310" spans="1:5" x14ac:dyDescent="0.25">
      <c r="A1310" s="94"/>
      <c r="B1310" s="102"/>
      <c r="C1310" s="94"/>
      <c r="D1310" s="94"/>
      <c r="E1310" s="94"/>
    </row>
    <row r="1311" spans="1:5" x14ac:dyDescent="0.25">
      <c r="A1311" s="94"/>
      <c r="B1311" s="102"/>
      <c r="C1311" s="94"/>
      <c r="D1311" s="94"/>
      <c r="E1311" s="94"/>
    </row>
    <row r="1312" spans="1:5" x14ac:dyDescent="0.25">
      <c r="A1312" s="94"/>
      <c r="B1312" s="102"/>
      <c r="C1312" s="94"/>
      <c r="D1312" s="94"/>
      <c r="E1312" s="94"/>
    </row>
    <row r="1313" spans="1:5" x14ac:dyDescent="0.25">
      <c r="A1313" s="94"/>
      <c r="B1313" s="102"/>
      <c r="C1313" s="94"/>
      <c r="D1313" s="94"/>
      <c r="E1313" s="94"/>
    </row>
    <row r="1314" spans="1:5" x14ac:dyDescent="0.25">
      <c r="A1314" s="94"/>
      <c r="B1314" s="102"/>
      <c r="C1314" s="94"/>
      <c r="D1314" s="94"/>
      <c r="E1314" s="94"/>
    </row>
    <row r="1315" spans="1:5" x14ac:dyDescent="0.25">
      <c r="A1315" s="94"/>
      <c r="B1315" s="102"/>
      <c r="C1315" s="94"/>
      <c r="D1315" s="94"/>
      <c r="E1315" s="94"/>
    </row>
    <row r="1316" spans="1:5" x14ac:dyDescent="0.25">
      <c r="A1316" s="94"/>
      <c r="B1316" s="102"/>
      <c r="C1316" s="94"/>
      <c r="D1316" s="94"/>
      <c r="E1316" s="94"/>
    </row>
    <row r="1317" spans="1:5" x14ac:dyDescent="0.25">
      <c r="A1317" s="94"/>
      <c r="B1317" s="102"/>
      <c r="C1317" s="94"/>
      <c r="D1317" s="94"/>
      <c r="E1317" s="94"/>
    </row>
    <row r="1318" spans="1:5" x14ac:dyDescent="0.25">
      <c r="A1318" s="94"/>
      <c r="B1318" s="102"/>
      <c r="C1318" s="94"/>
      <c r="D1318" s="94"/>
      <c r="E1318" s="94"/>
    </row>
    <row r="1319" spans="1:5" x14ac:dyDescent="0.25">
      <c r="A1319" s="94"/>
      <c r="B1319" s="102"/>
      <c r="C1319" s="94"/>
      <c r="D1319" s="94"/>
      <c r="E1319" s="94"/>
    </row>
    <row r="1320" spans="1:5" x14ac:dyDescent="0.25">
      <c r="A1320" s="94"/>
      <c r="B1320" s="102"/>
      <c r="C1320" s="94"/>
      <c r="D1320" s="94"/>
      <c r="E1320" s="94"/>
    </row>
    <row r="1321" spans="1:5" x14ac:dyDescent="0.25">
      <c r="A1321" s="94"/>
      <c r="B1321" s="102"/>
      <c r="C1321" s="94"/>
      <c r="D1321" s="94"/>
      <c r="E1321" s="94"/>
    </row>
    <row r="1322" spans="1:5" x14ac:dyDescent="0.25">
      <c r="A1322" s="94"/>
      <c r="B1322" s="102"/>
      <c r="C1322" s="94"/>
      <c r="D1322" s="94"/>
      <c r="E1322" s="94"/>
    </row>
    <row r="1323" spans="1:5" x14ac:dyDescent="0.25">
      <c r="A1323" s="94"/>
      <c r="B1323" s="102"/>
      <c r="C1323" s="94"/>
      <c r="D1323" s="94"/>
      <c r="E1323" s="94"/>
    </row>
    <row r="1324" spans="1:5" x14ac:dyDescent="0.25">
      <c r="A1324" s="94"/>
      <c r="B1324" s="102"/>
      <c r="C1324" s="94"/>
      <c r="D1324" s="94"/>
      <c r="E1324" s="94"/>
    </row>
    <row r="1325" spans="1:5" x14ac:dyDescent="0.25">
      <c r="A1325" s="94"/>
      <c r="B1325" s="102"/>
      <c r="C1325" s="94"/>
      <c r="D1325" s="94"/>
      <c r="E1325" s="94"/>
    </row>
    <row r="1326" spans="1:5" x14ac:dyDescent="0.25">
      <c r="A1326" s="94"/>
      <c r="B1326" s="102"/>
      <c r="C1326" s="94"/>
      <c r="D1326" s="94"/>
      <c r="E1326" s="94"/>
    </row>
    <row r="1327" spans="1:5" x14ac:dyDescent="0.25">
      <c r="A1327" s="94"/>
      <c r="B1327" s="102"/>
      <c r="C1327" s="94"/>
      <c r="D1327" s="94"/>
      <c r="E1327" s="94"/>
    </row>
    <row r="1328" spans="1:5" x14ac:dyDescent="0.25">
      <c r="A1328" s="94"/>
      <c r="B1328" s="102"/>
      <c r="C1328" s="94"/>
      <c r="D1328" s="94"/>
      <c r="E1328" s="94"/>
    </row>
    <row r="1329" spans="1:5" x14ac:dyDescent="0.25">
      <c r="A1329" s="94"/>
      <c r="B1329" s="102"/>
      <c r="C1329" s="94"/>
      <c r="D1329" s="94"/>
      <c r="E1329" s="94"/>
    </row>
    <row r="1330" spans="1:5" x14ac:dyDescent="0.25">
      <c r="A1330" s="94"/>
      <c r="B1330" s="102"/>
      <c r="C1330" s="94"/>
      <c r="D1330" s="94"/>
      <c r="E1330" s="94"/>
    </row>
    <row r="1331" spans="1:5" x14ac:dyDescent="0.25">
      <c r="A1331" s="94"/>
      <c r="B1331" s="102"/>
      <c r="C1331" s="94"/>
      <c r="D1331" s="94"/>
      <c r="E1331" s="94"/>
    </row>
    <row r="1332" spans="1:5" x14ac:dyDescent="0.25">
      <c r="A1332" s="94"/>
      <c r="B1332" s="102"/>
      <c r="C1332" s="94"/>
      <c r="D1332" s="94"/>
      <c r="E1332" s="94"/>
    </row>
    <row r="1333" spans="1:5" x14ac:dyDescent="0.25">
      <c r="A1333" s="94"/>
      <c r="B1333" s="102"/>
      <c r="C1333" s="94"/>
      <c r="D1333" s="94"/>
      <c r="E1333" s="94"/>
    </row>
    <row r="1334" spans="1:5" x14ac:dyDescent="0.25">
      <c r="A1334" s="94"/>
      <c r="B1334" s="102"/>
      <c r="C1334" s="94"/>
      <c r="D1334" s="94"/>
      <c r="E1334" s="94"/>
    </row>
    <row r="1335" spans="1:5" x14ac:dyDescent="0.25">
      <c r="A1335" s="94"/>
      <c r="B1335" s="102"/>
      <c r="C1335" s="94"/>
      <c r="D1335" s="94"/>
      <c r="E1335" s="94"/>
    </row>
    <row r="1336" spans="1:5" x14ac:dyDescent="0.25">
      <c r="A1336" s="94"/>
      <c r="B1336" s="102"/>
      <c r="C1336" s="94"/>
      <c r="D1336" s="94"/>
      <c r="E1336" s="94"/>
    </row>
    <row r="1337" spans="1:5" x14ac:dyDescent="0.25">
      <c r="A1337" s="94"/>
      <c r="B1337" s="102"/>
      <c r="C1337" s="94"/>
      <c r="D1337" s="94"/>
      <c r="E1337" s="94"/>
    </row>
    <row r="1338" spans="1:5" x14ac:dyDescent="0.25">
      <c r="A1338" s="94"/>
      <c r="B1338" s="102"/>
      <c r="C1338" s="94"/>
      <c r="D1338" s="94"/>
      <c r="E1338" s="94"/>
    </row>
    <row r="1339" spans="1:5" x14ac:dyDescent="0.25">
      <c r="A1339" s="94"/>
      <c r="B1339" s="102"/>
      <c r="C1339" s="94"/>
      <c r="D1339" s="94"/>
      <c r="E1339" s="94"/>
    </row>
    <row r="1340" spans="1:5" x14ac:dyDescent="0.25">
      <c r="A1340" s="94"/>
      <c r="B1340" s="102"/>
      <c r="C1340" s="94"/>
      <c r="D1340" s="94"/>
      <c r="E1340" s="94"/>
    </row>
    <row r="1341" spans="1:5" x14ac:dyDescent="0.25">
      <c r="A1341" s="94"/>
      <c r="B1341" s="102"/>
      <c r="C1341" s="94"/>
      <c r="D1341" s="94"/>
      <c r="E1341" s="94"/>
    </row>
    <row r="1342" spans="1:5" x14ac:dyDescent="0.25">
      <c r="A1342" s="94"/>
      <c r="B1342" s="102"/>
      <c r="C1342" s="94"/>
      <c r="D1342" s="94"/>
      <c r="E1342" s="94"/>
    </row>
    <row r="1343" spans="1:5" x14ac:dyDescent="0.25">
      <c r="A1343" s="94"/>
      <c r="B1343" s="102"/>
      <c r="C1343" s="94"/>
      <c r="D1343" s="94"/>
      <c r="E1343" s="94"/>
    </row>
    <row r="1344" spans="1:5" x14ac:dyDescent="0.25">
      <c r="A1344" s="94"/>
      <c r="B1344" s="102"/>
      <c r="C1344" s="94"/>
      <c r="D1344" s="94"/>
      <c r="E1344" s="94"/>
    </row>
    <row r="1345" spans="1:5" x14ac:dyDescent="0.25">
      <c r="A1345" s="94"/>
      <c r="B1345" s="102"/>
      <c r="C1345" s="94"/>
      <c r="D1345" s="94"/>
      <c r="E1345" s="94"/>
    </row>
    <row r="1346" spans="1:5" x14ac:dyDescent="0.25">
      <c r="A1346" s="94"/>
      <c r="B1346" s="102"/>
      <c r="C1346" s="94"/>
      <c r="D1346" s="94"/>
      <c r="E1346" s="94"/>
    </row>
    <row r="1347" spans="1:5" x14ac:dyDescent="0.25">
      <c r="A1347" s="94"/>
      <c r="B1347" s="102"/>
      <c r="C1347" s="94"/>
      <c r="D1347" s="94"/>
      <c r="E1347" s="94"/>
    </row>
    <row r="1348" spans="1:5" x14ac:dyDescent="0.25">
      <c r="A1348" s="94"/>
      <c r="B1348" s="102"/>
      <c r="C1348" s="94"/>
      <c r="D1348" s="94"/>
      <c r="E1348" s="94"/>
    </row>
    <row r="1349" spans="1:5" x14ac:dyDescent="0.25">
      <c r="A1349" s="94"/>
      <c r="B1349" s="102"/>
      <c r="C1349" s="94"/>
      <c r="D1349" s="94"/>
      <c r="E1349" s="94"/>
    </row>
    <row r="1350" spans="1:5" x14ac:dyDescent="0.25">
      <c r="A1350" s="98" t="s">
        <v>11</v>
      </c>
      <c r="B1350" s="102">
        <f>SUM(B1302:B1349)</f>
        <v>25</v>
      </c>
      <c r="C1350" s="94"/>
      <c r="D1350" s="94"/>
      <c r="E1350" s="94"/>
    </row>
    <row r="1353" spans="1:5" x14ac:dyDescent="0.25">
      <c r="A1353" s="98" t="s">
        <v>0</v>
      </c>
      <c r="B1353" s="118" t="s">
        <v>1304</v>
      </c>
      <c r="C1353" s="98" t="s">
        <v>1315</v>
      </c>
      <c r="D1353" s="98" t="s">
        <v>537</v>
      </c>
      <c r="E1353" s="98" t="s">
        <v>175</v>
      </c>
    </row>
    <row r="1354" spans="1:5" x14ac:dyDescent="0.25">
      <c r="A1354" s="95">
        <v>45331</v>
      </c>
      <c r="B1354" s="118">
        <v>0</v>
      </c>
      <c r="C1354" s="98"/>
      <c r="D1354" s="98" t="s">
        <v>23</v>
      </c>
      <c r="E1354" s="94"/>
    </row>
    <row r="1355" spans="1:5" x14ac:dyDescent="0.25">
      <c r="A1355" s="140" t="s">
        <v>493</v>
      </c>
      <c r="B1355" s="154">
        <v>280</v>
      </c>
      <c r="C1355" s="143" t="s">
        <v>1474</v>
      </c>
      <c r="D1355" s="143" t="s">
        <v>1475</v>
      </c>
      <c r="E1355" s="140" t="s">
        <v>1476</v>
      </c>
    </row>
    <row r="1356" spans="1:5" x14ac:dyDescent="0.25">
      <c r="A1356" s="94" t="s">
        <v>493</v>
      </c>
      <c r="B1356" s="96">
        <v>223</v>
      </c>
      <c r="C1356" t="s">
        <v>1477</v>
      </c>
      <c r="D1356" t="s">
        <v>1478</v>
      </c>
      <c r="E1356" s="94" t="s">
        <v>23</v>
      </c>
    </row>
    <row r="1357" spans="1:5" x14ac:dyDescent="0.25">
      <c r="A1357" s="94" t="s">
        <v>493</v>
      </c>
      <c r="B1357" s="96">
        <v>59</v>
      </c>
      <c r="C1357" t="s">
        <v>1479</v>
      </c>
      <c r="D1357" t="s">
        <v>1475</v>
      </c>
      <c r="E1357" s="140" t="s">
        <v>1476</v>
      </c>
    </row>
    <row r="1358" spans="1:5" x14ac:dyDescent="0.25">
      <c r="A1358" s="94" t="s">
        <v>493</v>
      </c>
      <c r="B1358" s="96">
        <v>59</v>
      </c>
      <c r="C1358" t="s">
        <v>1479</v>
      </c>
      <c r="D1358" t="s">
        <v>1475</v>
      </c>
      <c r="E1358" s="140" t="s">
        <v>1476</v>
      </c>
    </row>
    <row r="1359" spans="1:5" x14ac:dyDescent="0.25">
      <c r="A1359" s="94" t="s">
        <v>493</v>
      </c>
      <c r="B1359" s="96">
        <v>59</v>
      </c>
      <c r="C1359" t="s">
        <v>1479</v>
      </c>
      <c r="D1359" t="s">
        <v>1475</v>
      </c>
      <c r="E1359" s="140" t="s">
        <v>1476</v>
      </c>
    </row>
    <row r="1360" spans="1:5" x14ac:dyDescent="0.25">
      <c r="A1360" s="94"/>
      <c r="B1360" s="102"/>
      <c r="C1360" s="94"/>
      <c r="D1360" s="94"/>
      <c r="E1360" s="94"/>
    </row>
    <row r="1361" spans="1:5" x14ac:dyDescent="0.25">
      <c r="A1361" s="94"/>
      <c r="B1361" s="102"/>
      <c r="C1361" s="94"/>
      <c r="D1361" s="94"/>
      <c r="E1361" s="94"/>
    </row>
    <row r="1362" spans="1:5" x14ac:dyDescent="0.25">
      <c r="A1362" s="94"/>
      <c r="B1362" s="102"/>
      <c r="C1362" s="94"/>
      <c r="D1362" s="94"/>
      <c r="E1362" s="94"/>
    </row>
    <row r="1363" spans="1:5" x14ac:dyDescent="0.25">
      <c r="A1363" s="94"/>
      <c r="B1363" s="102"/>
      <c r="C1363" s="94"/>
      <c r="D1363" s="94"/>
      <c r="E1363" s="94"/>
    </row>
    <row r="1364" spans="1:5" x14ac:dyDescent="0.25">
      <c r="A1364" s="94"/>
      <c r="B1364" s="102"/>
      <c r="C1364" s="94"/>
      <c r="D1364" s="94"/>
      <c r="E1364" s="94"/>
    </row>
    <row r="1365" spans="1:5" x14ac:dyDescent="0.25">
      <c r="A1365" s="94"/>
      <c r="B1365" s="102"/>
      <c r="C1365" s="94"/>
      <c r="D1365" s="94"/>
      <c r="E1365" s="94"/>
    </row>
    <row r="1366" spans="1:5" x14ac:dyDescent="0.25">
      <c r="A1366" s="94"/>
      <c r="B1366" s="102"/>
      <c r="C1366" s="94"/>
      <c r="D1366" s="94"/>
      <c r="E1366" s="94"/>
    </row>
    <row r="1367" spans="1:5" x14ac:dyDescent="0.25">
      <c r="A1367" s="94"/>
      <c r="B1367" s="102"/>
      <c r="C1367" s="94"/>
      <c r="D1367" s="94"/>
      <c r="E1367" s="94"/>
    </row>
    <row r="1368" spans="1:5" x14ac:dyDescent="0.25">
      <c r="A1368" s="94"/>
      <c r="B1368" s="102"/>
      <c r="C1368" s="94"/>
      <c r="D1368" s="94"/>
      <c r="E1368" s="94"/>
    </row>
    <row r="1369" spans="1:5" x14ac:dyDescent="0.25">
      <c r="A1369" s="94"/>
      <c r="B1369" s="102"/>
      <c r="C1369" s="94"/>
      <c r="D1369" s="94"/>
      <c r="E1369" s="94"/>
    </row>
    <row r="1370" spans="1:5" x14ac:dyDescent="0.25">
      <c r="A1370" s="94"/>
      <c r="B1370" s="102"/>
      <c r="C1370" s="94"/>
      <c r="D1370" s="94"/>
      <c r="E1370" s="94"/>
    </row>
    <row r="1371" spans="1:5" x14ac:dyDescent="0.25">
      <c r="A1371" s="94"/>
      <c r="B1371" s="102"/>
      <c r="C1371" s="94"/>
      <c r="D1371" s="94"/>
      <c r="E1371" s="94"/>
    </row>
    <row r="1372" spans="1:5" x14ac:dyDescent="0.25">
      <c r="A1372" s="94"/>
      <c r="B1372" s="102"/>
      <c r="C1372" s="94"/>
      <c r="D1372" s="94"/>
      <c r="E1372" s="94"/>
    </row>
    <row r="1373" spans="1:5" x14ac:dyDescent="0.25">
      <c r="A1373" s="94"/>
      <c r="B1373" s="102"/>
      <c r="C1373" s="94"/>
      <c r="D1373" s="94"/>
      <c r="E1373" s="94"/>
    </row>
    <row r="1374" spans="1:5" x14ac:dyDescent="0.25">
      <c r="A1374" s="94"/>
      <c r="B1374" s="102"/>
      <c r="C1374" s="94"/>
      <c r="D1374" s="94"/>
      <c r="E1374" s="94"/>
    </row>
    <row r="1375" spans="1:5" x14ac:dyDescent="0.25">
      <c r="A1375" s="94"/>
      <c r="B1375" s="102"/>
      <c r="C1375" s="94"/>
      <c r="D1375" s="94"/>
      <c r="E1375" s="94"/>
    </row>
    <row r="1376" spans="1:5" x14ac:dyDescent="0.25">
      <c r="A1376" s="94"/>
      <c r="B1376" s="102"/>
      <c r="C1376" s="94"/>
      <c r="D1376" s="94"/>
      <c r="E1376" s="94"/>
    </row>
    <row r="1377" spans="1:5" x14ac:dyDescent="0.25">
      <c r="A1377" s="94"/>
      <c r="B1377" s="102"/>
      <c r="C1377" s="94"/>
      <c r="D1377" s="94"/>
      <c r="E1377" s="94"/>
    </row>
    <row r="1378" spans="1:5" x14ac:dyDescent="0.25">
      <c r="A1378" s="94"/>
      <c r="B1378" s="102"/>
      <c r="C1378" s="94"/>
      <c r="D1378" s="94"/>
      <c r="E1378" s="94"/>
    </row>
    <row r="1379" spans="1:5" x14ac:dyDescent="0.25">
      <c r="A1379" s="94"/>
      <c r="B1379" s="102"/>
      <c r="C1379" s="94"/>
      <c r="D1379" s="94"/>
      <c r="E1379" s="94"/>
    </row>
    <row r="1380" spans="1:5" x14ac:dyDescent="0.25">
      <c r="A1380" s="94"/>
      <c r="B1380" s="102"/>
      <c r="C1380" s="94"/>
      <c r="D1380" s="94"/>
      <c r="E1380" s="94"/>
    </row>
    <row r="1381" spans="1:5" x14ac:dyDescent="0.25">
      <c r="A1381" s="94"/>
      <c r="B1381" s="102"/>
      <c r="C1381" s="94"/>
      <c r="D1381" s="94"/>
      <c r="E1381" s="94"/>
    </row>
    <row r="1382" spans="1:5" x14ac:dyDescent="0.25">
      <c r="A1382" s="94"/>
      <c r="B1382" s="102"/>
      <c r="C1382" s="94"/>
      <c r="D1382" s="94"/>
      <c r="E1382" s="94"/>
    </row>
    <row r="1383" spans="1:5" x14ac:dyDescent="0.25">
      <c r="A1383" s="94"/>
      <c r="B1383" s="102"/>
      <c r="C1383" s="94"/>
      <c r="D1383" s="94"/>
      <c r="E1383" s="94"/>
    </row>
    <row r="1384" spans="1:5" x14ac:dyDescent="0.25">
      <c r="A1384" s="94"/>
      <c r="B1384" s="102"/>
      <c r="C1384" s="94"/>
      <c r="D1384" s="94"/>
      <c r="E1384" s="94"/>
    </row>
    <row r="1385" spans="1:5" x14ac:dyDescent="0.25">
      <c r="A1385" s="94"/>
      <c r="B1385" s="102"/>
      <c r="C1385" s="94"/>
      <c r="D1385" s="94"/>
      <c r="E1385" s="94"/>
    </row>
    <row r="1386" spans="1:5" x14ac:dyDescent="0.25">
      <c r="A1386" s="94"/>
      <c r="B1386" s="102"/>
      <c r="C1386" s="94"/>
      <c r="D1386" s="94"/>
      <c r="E1386" s="94"/>
    </row>
    <row r="1387" spans="1:5" x14ac:dyDescent="0.25">
      <c r="A1387" s="94"/>
      <c r="B1387" s="102"/>
      <c r="C1387" s="94"/>
      <c r="D1387" s="94"/>
      <c r="E1387" s="94"/>
    </row>
    <row r="1388" spans="1:5" x14ac:dyDescent="0.25">
      <c r="A1388" s="94"/>
      <c r="B1388" s="102"/>
      <c r="C1388" s="94"/>
      <c r="D1388" s="94"/>
      <c r="E1388" s="94"/>
    </row>
    <row r="1389" spans="1:5" x14ac:dyDescent="0.25">
      <c r="A1389" s="94"/>
      <c r="B1389" s="102"/>
      <c r="C1389" s="94"/>
      <c r="D1389" s="94"/>
      <c r="E1389" s="94"/>
    </row>
    <row r="1390" spans="1:5" x14ac:dyDescent="0.25">
      <c r="A1390" s="94"/>
      <c r="B1390" s="102"/>
      <c r="C1390" s="94"/>
      <c r="D1390" s="94"/>
      <c r="E1390" s="94"/>
    </row>
    <row r="1391" spans="1:5" x14ac:dyDescent="0.25">
      <c r="A1391" s="94"/>
      <c r="B1391" s="102"/>
      <c r="C1391" s="94"/>
      <c r="D1391" s="94"/>
      <c r="E1391" s="94"/>
    </row>
    <row r="1392" spans="1:5" x14ac:dyDescent="0.25">
      <c r="A1392" s="94"/>
      <c r="B1392" s="102"/>
      <c r="C1392" s="94"/>
      <c r="D1392" s="94"/>
      <c r="E1392" s="94"/>
    </row>
    <row r="1393" spans="1:5" x14ac:dyDescent="0.25">
      <c r="A1393" s="94"/>
      <c r="B1393" s="102"/>
      <c r="C1393" s="94"/>
      <c r="D1393" s="94"/>
      <c r="E1393" s="94"/>
    </row>
    <row r="1394" spans="1:5" x14ac:dyDescent="0.25">
      <c r="A1394" s="94"/>
      <c r="B1394" s="102"/>
      <c r="C1394" s="94"/>
      <c r="D1394" s="94"/>
      <c r="E1394" s="94"/>
    </row>
    <row r="1395" spans="1:5" x14ac:dyDescent="0.25">
      <c r="A1395" s="94"/>
      <c r="B1395" s="102"/>
      <c r="C1395" s="94"/>
      <c r="D1395" s="94"/>
      <c r="E1395" s="94"/>
    </row>
    <row r="1396" spans="1:5" x14ac:dyDescent="0.25">
      <c r="A1396" s="94"/>
      <c r="B1396" s="102"/>
      <c r="C1396" s="94"/>
      <c r="D1396" s="94"/>
      <c r="E1396" s="94"/>
    </row>
    <row r="1397" spans="1:5" x14ac:dyDescent="0.25">
      <c r="A1397" s="94"/>
      <c r="B1397" s="102"/>
      <c r="C1397" s="94"/>
      <c r="D1397" s="94"/>
      <c r="E1397" s="94"/>
    </row>
    <row r="1398" spans="1:5" x14ac:dyDescent="0.25">
      <c r="A1398" s="94"/>
      <c r="B1398" s="102"/>
      <c r="C1398" s="94"/>
      <c r="D1398" s="94"/>
      <c r="E1398" s="94"/>
    </row>
    <row r="1399" spans="1:5" x14ac:dyDescent="0.25">
      <c r="A1399" s="94"/>
      <c r="B1399" s="102"/>
      <c r="C1399" s="94"/>
      <c r="D1399" s="94"/>
      <c r="E1399" s="94"/>
    </row>
    <row r="1400" spans="1:5" x14ac:dyDescent="0.25">
      <c r="A1400" s="94"/>
      <c r="B1400" s="102"/>
      <c r="C1400" s="94"/>
      <c r="D1400" s="94"/>
      <c r="E1400" s="94"/>
    </row>
    <row r="1401" spans="1:5" x14ac:dyDescent="0.25">
      <c r="A1401" s="94"/>
      <c r="B1401" s="102"/>
      <c r="C1401" s="94"/>
      <c r="D1401" s="94"/>
      <c r="E1401" s="94"/>
    </row>
    <row r="1402" spans="1:5" x14ac:dyDescent="0.25">
      <c r="A1402" s="98" t="s">
        <v>11</v>
      </c>
      <c r="B1402" s="102">
        <f>SUM(B1354:B1401)</f>
        <v>680</v>
      </c>
      <c r="C1402" s="94"/>
      <c r="D1402" s="94"/>
      <c r="E1402" s="94"/>
    </row>
    <row r="1405" spans="1:5" x14ac:dyDescent="0.25">
      <c r="A1405" s="98" t="s">
        <v>0</v>
      </c>
      <c r="B1405" s="118" t="s">
        <v>1304</v>
      </c>
      <c r="C1405" s="98" t="s">
        <v>1315</v>
      </c>
      <c r="D1405" s="98" t="s">
        <v>537</v>
      </c>
      <c r="E1405" s="98" t="s">
        <v>175</v>
      </c>
    </row>
    <row r="1406" spans="1:5" x14ac:dyDescent="0.25">
      <c r="A1406" s="95" t="s">
        <v>23</v>
      </c>
      <c r="B1406" s="118">
        <v>0</v>
      </c>
      <c r="C1406" s="98"/>
      <c r="D1406" s="98" t="s">
        <v>23</v>
      </c>
      <c r="E1406" s="94"/>
    </row>
    <row r="1407" spans="1:5" x14ac:dyDescent="0.25">
      <c r="A1407" s="94"/>
      <c r="B1407" s="102">
        <v>0</v>
      </c>
      <c r="C1407" s="94"/>
      <c r="D1407" s="94" t="s">
        <v>23</v>
      </c>
      <c r="E1407" s="94"/>
    </row>
    <row r="1408" spans="1:5" x14ac:dyDescent="0.25">
      <c r="A1408" s="94"/>
      <c r="B1408" s="102">
        <v>0</v>
      </c>
      <c r="C1408" s="101" t="s">
        <v>23</v>
      </c>
      <c r="D1408" s="94" t="s">
        <v>23</v>
      </c>
      <c r="E1408" s="94" t="s">
        <v>23</v>
      </c>
    </row>
    <row r="1409" spans="1:5" x14ac:dyDescent="0.25">
      <c r="A1409" s="94"/>
      <c r="B1409" s="102">
        <v>0</v>
      </c>
      <c r="C1409" s="94" t="s">
        <v>23</v>
      </c>
      <c r="D1409" s="94" t="s">
        <v>23</v>
      </c>
      <c r="E1409" s="94"/>
    </row>
    <row r="1410" spans="1:5" x14ac:dyDescent="0.25">
      <c r="A1410" s="94"/>
      <c r="B1410" s="102"/>
      <c r="C1410" s="94"/>
      <c r="D1410" s="94"/>
      <c r="E1410" s="94"/>
    </row>
    <row r="1411" spans="1:5" x14ac:dyDescent="0.25">
      <c r="A1411" s="94"/>
      <c r="B1411" s="102"/>
      <c r="C1411" s="94"/>
      <c r="D1411" s="94"/>
      <c r="E1411" s="94"/>
    </row>
    <row r="1412" spans="1:5" x14ac:dyDescent="0.25">
      <c r="A1412" s="94"/>
      <c r="B1412" s="102"/>
      <c r="C1412" s="94"/>
      <c r="D1412" s="94"/>
      <c r="E1412" s="94"/>
    </row>
    <row r="1413" spans="1:5" x14ac:dyDescent="0.25">
      <c r="A1413" s="94"/>
      <c r="B1413" s="102"/>
      <c r="C1413" s="94"/>
      <c r="D1413" s="94"/>
      <c r="E1413" s="94"/>
    </row>
    <row r="1414" spans="1:5" x14ac:dyDescent="0.25">
      <c r="A1414" s="94"/>
      <c r="B1414" s="102"/>
      <c r="C1414" s="94"/>
      <c r="D1414" s="94"/>
      <c r="E1414" s="94"/>
    </row>
    <row r="1415" spans="1:5" x14ac:dyDescent="0.25">
      <c r="A1415" s="94"/>
      <c r="B1415" s="102"/>
      <c r="C1415" s="94"/>
      <c r="D1415" s="94"/>
      <c r="E1415" s="94"/>
    </row>
    <row r="1416" spans="1:5" x14ac:dyDescent="0.25">
      <c r="A1416" s="94"/>
      <c r="B1416" s="102"/>
      <c r="C1416" s="94"/>
      <c r="D1416" s="94"/>
      <c r="E1416" s="94"/>
    </row>
    <row r="1417" spans="1:5" x14ac:dyDescent="0.25">
      <c r="A1417" s="94"/>
      <c r="B1417" s="102"/>
      <c r="C1417" s="94"/>
      <c r="D1417" s="94"/>
      <c r="E1417" s="94"/>
    </row>
    <row r="1418" spans="1:5" x14ac:dyDescent="0.25">
      <c r="A1418" s="94"/>
      <c r="B1418" s="102"/>
      <c r="C1418" s="94"/>
      <c r="D1418" s="94"/>
      <c r="E1418" s="94"/>
    </row>
    <row r="1419" spans="1:5" x14ac:dyDescent="0.25">
      <c r="A1419" s="94"/>
      <c r="B1419" s="102"/>
      <c r="C1419" s="94"/>
      <c r="D1419" s="94"/>
      <c r="E1419" s="94"/>
    </row>
    <row r="1420" spans="1:5" x14ac:dyDescent="0.25">
      <c r="A1420" s="94"/>
      <c r="B1420" s="102"/>
      <c r="C1420" s="94"/>
      <c r="D1420" s="94"/>
      <c r="E1420" s="94"/>
    </row>
    <row r="1421" spans="1:5" x14ac:dyDescent="0.25">
      <c r="A1421" s="94"/>
      <c r="B1421" s="102"/>
      <c r="C1421" s="94"/>
      <c r="D1421" s="94"/>
      <c r="E1421" s="94"/>
    </row>
    <row r="1422" spans="1:5" x14ac:dyDescent="0.25">
      <c r="A1422" s="94"/>
      <c r="B1422" s="102"/>
      <c r="C1422" s="94"/>
      <c r="D1422" s="94"/>
      <c r="E1422" s="94"/>
    </row>
    <row r="1423" spans="1:5" x14ac:dyDescent="0.25">
      <c r="A1423" s="94"/>
      <c r="B1423" s="102"/>
      <c r="C1423" s="94"/>
      <c r="D1423" s="94"/>
      <c r="E1423" s="94"/>
    </row>
    <row r="1424" spans="1:5" x14ac:dyDescent="0.25">
      <c r="A1424" s="94"/>
      <c r="B1424" s="102"/>
      <c r="C1424" s="94"/>
      <c r="D1424" s="94"/>
      <c r="E1424" s="94"/>
    </row>
    <row r="1425" spans="1:5" x14ac:dyDescent="0.25">
      <c r="A1425" s="94"/>
      <c r="B1425" s="102"/>
      <c r="C1425" s="94"/>
      <c r="D1425" s="94"/>
      <c r="E1425" s="94"/>
    </row>
    <row r="1426" spans="1:5" x14ac:dyDescent="0.25">
      <c r="A1426" s="94"/>
      <c r="B1426" s="102"/>
      <c r="C1426" s="94"/>
      <c r="D1426" s="94"/>
      <c r="E1426" s="94"/>
    </row>
    <row r="1427" spans="1:5" x14ac:dyDescent="0.25">
      <c r="A1427" s="94"/>
      <c r="B1427" s="102"/>
      <c r="C1427" s="94"/>
      <c r="D1427" s="94"/>
      <c r="E1427" s="94"/>
    </row>
    <row r="1428" spans="1:5" x14ac:dyDescent="0.25">
      <c r="A1428" s="94"/>
      <c r="B1428" s="102"/>
      <c r="C1428" s="94"/>
      <c r="D1428" s="94"/>
      <c r="E1428" s="94"/>
    </row>
    <row r="1429" spans="1:5" x14ac:dyDescent="0.25">
      <c r="A1429" s="94"/>
      <c r="B1429" s="102"/>
      <c r="C1429" s="94"/>
      <c r="D1429" s="94"/>
      <c r="E1429" s="94"/>
    </row>
    <row r="1430" spans="1:5" x14ac:dyDescent="0.25">
      <c r="A1430" s="94"/>
      <c r="B1430" s="102"/>
      <c r="C1430" s="94"/>
      <c r="D1430" s="94"/>
      <c r="E1430" s="94"/>
    </row>
    <row r="1431" spans="1:5" x14ac:dyDescent="0.25">
      <c r="A1431" s="94"/>
      <c r="B1431" s="102"/>
      <c r="C1431" s="94"/>
      <c r="D1431" s="94"/>
      <c r="E1431" s="94"/>
    </row>
    <row r="1432" spans="1:5" x14ac:dyDescent="0.25">
      <c r="A1432" s="94"/>
      <c r="B1432" s="102"/>
      <c r="C1432" s="94"/>
      <c r="D1432" s="94"/>
      <c r="E1432" s="94"/>
    </row>
    <row r="1433" spans="1:5" x14ac:dyDescent="0.25">
      <c r="A1433" s="94"/>
      <c r="B1433" s="102"/>
      <c r="C1433" s="94"/>
      <c r="D1433" s="94"/>
      <c r="E1433" s="94"/>
    </row>
    <row r="1434" spans="1:5" x14ac:dyDescent="0.25">
      <c r="A1434" s="94"/>
      <c r="B1434" s="102"/>
      <c r="C1434" s="94"/>
      <c r="D1434" s="94"/>
      <c r="E1434" s="94"/>
    </row>
    <row r="1435" spans="1:5" x14ac:dyDescent="0.25">
      <c r="A1435" s="94"/>
      <c r="B1435" s="102"/>
      <c r="C1435" s="94"/>
      <c r="D1435" s="94"/>
      <c r="E1435" s="94"/>
    </row>
    <row r="1436" spans="1:5" x14ac:dyDescent="0.25">
      <c r="A1436" s="94"/>
      <c r="B1436" s="102"/>
      <c r="C1436" s="94"/>
      <c r="D1436" s="94"/>
      <c r="E1436" s="94"/>
    </row>
    <row r="1437" spans="1:5" x14ac:dyDescent="0.25">
      <c r="A1437" s="94"/>
      <c r="B1437" s="102"/>
      <c r="C1437" s="94"/>
      <c r="D1437" s="94"/>
      <c r="E1437" s="94"/>
    </row>
    <row r="1438" spans="1:5" x14ac:dyDescent="0.25">
      <c r="A1438" s="94"/>
      <c r="B1438" s="102"/>
      <c r="C1438" s="94"/>
      <c r="D1438" s="94"/>
      <c r="E1438" s="94"/>
    </row>
    <row r="1439" spans="1:5" x14ac:dyDescent="0.25">
      <c r="A1439" s="94"/>
      <c r="B1439" s="102"/>
      <c r="C1439" s="94"/>
      <c r="D1439" s="94"/>
      <c r="E1439" s="94"/>
    </row>
    <row r="1440" spans="1:5" x14ac:dyDescent="0.25">
      <c r="A1440" s="94"/>
      <c r="B1440" s="102"/>
      <c r="C1440" s="94"/>
      <c r="D1440" s="94"/>
      <c r="E1440" s="94"/>
    </row>
    <row r="1441" spans="1:5" x14ac:dyDescent="0.25">
      <c r="A1441" s="94"/>
      <c r="B1441" s="102"/>
      <c r="C1441" s="94"/>
      <c r="D1441" s="94"/>
      <c r="E1441" s="94"/>
    </row>
    <row r="1442" spans="1:5" x14ac:dyDescent="0.25">
      <c r="A1442" s="94"/>
      <c r="B1442" s="102"/>
      <c r="C1442" s="94"/>
      <c r="D1442" s="94"/>
      <c r="E1442" s="94"/>
    </row>
    <row r="1443" spans="1:5" x14ac:dyDescent="0.25">
      <c r="A1443" s="94"/>
      <c r="B1443" s="102"/>
      <c r="C1443" s="94"/>
      <c r="D1443" s="94"/>
      <c r="E1443" s="94"/>
    </row>
    <row r="1444" spans="1:5" x14ac:dyDescent="0.25">
      <c r="A1444" s="94"/>
      <c r="B1444" s="102"/>
      <c r="C1444" s="94"/>
      <c r="D1444" s="94"/>
      <c r="E1444" s="94"/>
    </row>
    <row r="1445" spans="1:5" x14ac:dyDescent="0.25">
      <c r="A1445" s="94"/>
      <c r="B1445" s="102"/>
      <c r="C1445" s="94"/>
      <c r="D1445" s="94"/>
      <c r="E1445" s="94"/>
    </row>
    <row r="1446" spans="1:5" x14ac:dyDescent="0.25">
      <c r="A1446" s="94"/>
      <c r="B1446" s="102"/>
      <c r="C1446" s="94"/>
      <c r="D1446" s="94"/>
      <c r="E1446" s="94"/>
    </row>
    <row r="1447" spans="1:5" x14ac:dyDescent="0.25">
      <c r="A1447" s="94"/>
      <c r="B1447" s="102"/>
      <c r="C1447" s="94"/>
      <c r="D1447" s="94"/>
      <c r="E1447" s="94"/>
    </row>
    <row r="1448" spans="1:5" x14ac:dyDescent="0.25">
      <c r="A1448" s="94"/>
      <c r="B1448" s="102"/>
      <c r="C1448" s="94"/>
      <c r="D1448" s="94"/>
      <c r="E1448" s="94"/>
    </row>
    <row r="1449" spans="1:5" x14ac:dyDescent="0.25">
      <c r="A1449" s="94"/>
      <c r="B1449" s="102"/>
      <c r="C1449" s="94"/>
      <c r="D1449" s="94"/>
      <c r="E1449" s="94"/>
    </row>
    <row r="1450" spans="1:5" x14ac:dyDescent="0.25">
      <c r="A1450" s="94"/>
      <c r="B1450" s="102"/>
      <c r="C1450" s="94"/>
      <c r="D1450" s="94"/>
      <c r="E1450" s="94"/>
    </row>
    <row r="1451" spans="1:5" x14ac:dyDescent="0.25">
      <c r="A1451" s="94"/>
      <c r="B1451" s="102"/>
      <c r="C1451" s="94"/>
      <c r="D1451" s="94"/>
      <c r="E1451" s="94"/>
    </row>
    <row r="1452" spans="1:5" x14ac:dyDescent="0.25">
      <c r="A1452" s="94"/>
      <c r="B1452" s="102"/>
      <c r="C1452" s="94"/>
      <c r="D1452" s="94"/>
      <c r="E1452" s="94"/>
    </row>
    <row r="1453" spans="1:5" x14ac:dyDescent="0.25">
      <c r="A1453" s="94"/>
      <c r="B1453" s="102"/>
      <c r="C1453" s="94"/>
      <c r="D1453" s="94"/>
      <c r="E1453" s="94"/>
    </row>
    <row r="1454" spans="1:5" x14ac:dyDescent="0.25">
      <c r="A1454" s="98" t="s">
        <v>11</v>
      </c>
      <c r="B1454" s="102">
        <f>SUM(B1406:B1453)</f>
        <v>0</v>
      </c>
      <c r="C1454" s="94"/>
      <c r="D1454" s="94"/>
      <c r="E1454" s="94"/>
    </row>
    <row r="1457" spans="1:5" x14ac:dyDescent="0.25">
      <c r="A1457" s="98" t="s">
        <v>0</v>
      </c>
      <c r="B1457" s="118" t="s">
        <v>1304</v>
      </c>
      <c r="C1457" s="98" t="s">
        <v>1315</v>
      </c>
      <c r="D1457" s="98" t="s">
        <v>537</v>
      </c>
      <c r="E1457" s="98" t="s">
        <v>175</v>
      </c>
    </row>
    <row r="1458" spans="1:5" x14ac:dyDescent="0.25">
      <c r="A1458" s="95" t="s">
        <v>23</v>
      </c>
      <c r="B1458" s="118">
        <v>0</v>
      </c>
      <c r="C1458" s="98"/>
      <c r="D1458" s="98" t="s">
        <v>23</v>
      </c>
      <c r="E1458" s="94"/>
    </row>
    <row r="1459" spans="1:5" x14ac:dyDescent="0.25">
      <c r="A1459" s="94"/>
      <c r="B1459" s="102">
        <v>0</v>
      </c>
      <c r="C1459" s="94"/>
      <c r="D1459" s="94" t="s">
        <v>23</v>
      </c>
      <c r="E1459" s="94"/>
    </row>
    <row r="1460" spans="1:5" x14ac:dyDescent="0.25">
      <c r="A1460" s="94"/>
      <c r="B1460" s="102">
        <v>0</v>
      </c>
      <c r="C1460" s="101" t="s">
        <v>23</v>
      </c>
      <c r="D1460" s="94" t="s">
        <v>23</v>
      </c>
      <c r="E1460" s="94" t="s">
        <v>23</v>
      </c>
    </row>
    <row r="1461" spans="1:5" x14ac:dyDescent="0.25">
      <c r="A1461" s="94"/>
      <c r="B1461" s="102">
        <v>0</v>
      </c>
      <c r="C1461" s="94" t="s">
        <v>23</v>
      </c>
      <c r="D1461" s="94" t="s">
        <v>23</v>
      </c>
      <c r="E1461" s="94"/>
    </row>
    <row r="1462" spans="1:5" x14ac:dyDescent="0.25">
      <c r="A1462" s="94"/>
      <c r="B1462" s="102"/>
      <c r="C1462" s="94"/>
      <c r="D1462" s="94"/>
      <c r="E1462" s="94"/>
    </row>
    <row r="1463" spans="1:5" x14ac:dyDescent="0.25">
      <c r="A1463" s="94"/>
      <c r="B1463" s="102"/>
      <c r="C1463" s="94"/>
      <c r="D1463" s="94"/>
      <c r="E1463" s="94"/>
    </row>
    <row r="1464" spans="1:5" x14ac:dyDescent="0.25">
      <c r="A1464" s="94"/>
      <c r="B1464" s="102"/>
      <c r="C1464" s="94"/>
      <c r="D1464" s="94"/>
      <c r="E1464" s="94"/>
    </row>
    <row r="1465" spans="1:5" x14ac:dyDescent="0.25">
      <c r="A1465" s="94"/>
      <c r="B1465" s="102"/>
      <c r="C1465" s="94"/>
      <c r="D1465" s="94"/>
      <c r="E1465" s="94"/>
    </row>
    <row r="1466" spans="1:5" x14ac:dyDescent="0.25">
      <c r="A1466" s="94"/>
      <c r="B1466" s="102"/>
      <c r="C1466" s="94"/>
      <c r="D1466" s="94"/>
      <c r="E1466" s="94"/>
    </row>
    <row r="1467" spans="1:5" x14ac:dyDescent="0.25">
      <c r="A1467" s="94"/>
      <c r="B1467" s="102"/>
      <c r="C1467" s="94"/>
      <c r="D1467" s="94"/>
      <c r="E1467" s="94"/>
    </row>
    <row r="1468" spans="1:5" x14ac:dyDescent="0.25">
      <c r="A1468" s="94"/>
      <c r="B1468" s="102"/>
      <c r="C1468" s="94"/>
      <c r="D1468" s="94"/>
      <c r="E1468" s="94"/>
    </row>
    <row r="1469" spans="1:5" x14ac:dyDescent="0.25">
      <c r="A1469" s="94"/>
      <c r="B1469" s="102"/>
      <c r="C1469" s="94"/>
      <c r="D1469" s="94"/>
      <c r="E1469" s="94"/>
    </row>
    <row r="1470" spans="1:5" x14ac:dyDescent="0.25">
      <c r="A1470" s="94"/>
      <c r="B1470" s="102"/>
      <c r="C1470" s="94"/>
      <c r="D1470" s="94"/>
      <c r="E1470" s="94"/>
    </row>
    <row r="1471" spans="1:5" x14ac:dyDescent="0.25">
      <c r="A1471" s="94"/>
      <c r="B1471" s="102"/>
      <c r="C1471" s="94"/>
      <c r="D1471" s="94"/>
      <c r="E1471" s="94"/>
    </row>
    <row r="1472" spans="1:5" x14ac:dyDescent="0.25">
      <c r="A1472" s="94"/>
      <c r="B1472" s="102"/>
      <c r="C1472" s="94"/>
      <c r="D1472" s="94"/>
      <c r="E1472" s="94"/>
    </row>
    <row r="1473" spans="1:5" x14ac:dyDescent="0.25">
      <c r="A1473" s="94"/>
      <c r="B1473" s="102"/>
      <c r="C1473" s="94"/>
      <c r="D1473" s="94"/>
      <c r="E1473" s="94"/>
    </row>
    <row r="1474" spans="1:5" x14ac:dyDescent="0.25">
      <c r="A1474" s="94"/>
      <c r="B1474" s="102"/>
      <c r="C1474" s="94"/>
      <c r="D1474" s="94"/>
      <c r="E1474" s="94"/>
    </row>
    <row r="1475" spans="1:5" x14ac:dyDescent="0.25">
      <c r="A1475" s="94"/>
      <c r="B1475" s="102"/>
      <c r="C1475" s="94"/>
      <c r="D1475" s="94"/>
      <c r="E1475" s="94"/>
    </row>
    <row r="1476" spans="1:5" x14ac:dyDescent="0.25">
      <c r="A1476" s="94"/>
      <c r="B1476" s="102"/>
      <c r="C1476" s="94"/>
      <c r="D1476" s="94"/>
      <c r="E1476" s="94"/>
    </row>
    <row r="1477" spans="1:5" x14ac:dyDescent="0.25">
      <c r="A1477" s="94"/>
      <c r="B1477" s="102"/>
      <c r="C1477" s="94"/>
      <c r="D1477" s="94"/>
      <c r="E1477" s="94"/>
    </row>
    <row r="1478" spans="1:5" x14ac:dyDescent="0.25">
      <c r="A1478" s="94"/>
      <c r="B1478" s="102"/>
      <c r="C1478" s="94"/>
      <c r="D1478" s="94"/>
      <c r="E1478" s="94"/>
    </row>
    <row r="1479" spans="1:5" x14ac:dyDescent="0.25">
      <c r="A1479" s="94"/>
      <c r="B1479" s="102"/>
      <c r="C1479" s="94"/>
      <c r="D1479" s="94"/>
      <c r="E1479" s="94"/>
    </row>
    <row r="1480" spans="1:5" x14ac:dyDescent="0.25">
      <c r="A1480" s="94"/>
      <c r="B1480" s="102"/>
      <c r="C1480" s="94"/>
      <c r="D1480" s="94"/>
      <c r="E1480" s="94"/>
    </row>
    <row r="1481" spans="1:5" x14ac:dyDescent="0.25">
      <c r="A1481" s="94"/>
      <c r="B1481" s="102"/>
      <c r="C1481" s="94"/>
      <c r="D1481" s="94"/>
      <c r="E1481" s="94"/>
    </row>
    <row r="1482" spans="1:5" x14ac:dyDescent="0.25">
      <c r="A1482" s="94"/>
      <c r="B1482" s="102"/>
      <c r="C1482" s="94"/>
      <c r="D1482" s="94"/>
      <c r="E1482" s="94"/>
    </row>
    <row r="1483" spans="1:5" x14ac:dyDescent="0.25">
      <c r="A1483" s="94"/>
      <c r="B1483" s="102"/>
      <c r="C1483" s="94"/>
      <c r="D1483" s="94"/>
      <c r="E1483" s="94"/>
    </row>
    <row r="1484" spans="1:5" x14ac:dyDescent="0.25">
      <c r="A1484" s="94"/>
      <c r="B1484" s="102"/>
      <c r="C1484" s="94"/>
      <c r="D1484" s="94"/>
      <c r="E1484" s="94"/>
    </row>
    <row r="1485" spans="1:5" x14ac:dyDescent="0.25">
      <c r="A1485" s="94"/>
      <c r="B1485" s="102"/>
      <c r="C1485" s="94"/>
      <c r="D1485" s="94"/>
      <c r="E1485" s="94"/>
    </row>
    <row r="1486" spans="1:5" x14ac:dyDescent="0.25">
      <c r="A1486" s="94"/>
      <c r="B1486" s="102"/>
      <c r="C1486" s="94"/>
      <c r="D1486" s="94"/>
      <c r="E1486" s="94"/>
    </row>
    <row r="1487" spans="1:5" x14ac:dyDescent="0.25">
      <c r="A1487" s="94"/>
      <c r="B1487" s="102"/>
      <c r="C1487" s="94"/>
      <c r="D1487" s="94"/>
      <c r="E1487" s="94"/>
    </row>
    <row r="1488" spans="1:5" x14ac:dyDescent="0.25">
      <c r="A1488" s="94"/>
      <c r="B1488" s="102"/>
      <c r="C1488" s="94"/>
      <c r="D1488" s="94"/>
      <c r="E1488" s="94"/>
    </row>
    <row r="1489" spans="1:5" x14ac:dyDescent="0.25">
      <c r="A1489" s="94"/>
      <c r="B1489" s="102"/>
      <c r="C1489" s="94"/>
      <c r="D1489" s="94"/>
      <c r="E1489" s="94"/>
    </row>
    <row r="1490" spans="1:5" x14ac:dyDescent="0.25">
      <c r="A1490" s="94"/>
      <c r="B1490" s="102"/>
      <c r="C1490" s="94"/>
      <c r="D1490" s="94"/>
      <c r="E1490" s="94"/>
    </row>
    <row r="1491" spans="1:5" x14ac:dyDescent="0.25">
      <c r="A1491" s="94"/>
      <c r="B1491" s="102"/>
      <c r="C1491" s="94"/>
      <c r="D1491" s="94"/>
      <c r="E1491" s="94"/>
    </row>
    <row r="1492" spans="1:5" x14ac:dyDescent="0.25">
      <c r="A1492" s="94"/>
      <c r="B1492" s="102"/>
      <c r="C1492" s="94"/>
      <c r="D1492" s="94"/>
      <c r="E1492" s="94"/>
    </row>
    <row r="1493" spans="1:5" x14ac:dyDescent="0.25">
      <c r="A1493" s="94"/>
      <c r="B1493" s="102"/>
      <c r="C1493" s="94"/>
      <c r="D1493" s="94"/>
      <c r="E1493" s="94"/>
    </row>
    <row r="1494" spans="1:5" x14ac:dyDescent="0.25">
      <c r="A1494" s="94"/>
      <c r="B1494" s="102"/>
      <c r="C1494" s="94"/>
      <c r="D1494" s="94"/>
      <c r="E1494" s="94"/>
    </row>
    <row r="1495" spans="1:5" x14ac:dyDescent="0.25">
      <c r="A1495" s="94"/>
      <c r="B1495" s="102"/>
      <c r="C1495" s="94"/>
      <c r="D1495" s="94"/>
      <c r="E1495" s="94"/>
    </row>
    <row r="1496" spans="1:5" x14ac:dyDescent="0.25">
      <c r="A1496" s="94"/>
      <c r="B1496" s="102"/>
      <c r="C1496" s="94"/>
      <c r="D1496" s="94"/>
      <c r="E1496" s="94"/>
    </row>
    <row r="1497" spans="1:5" x14ac:dyDescent="0.25">
      <c r="A1497" s="94"/>
      <c r="B1497" s="102"/>
      <c r="C1497" s="94"/>
      <c r="D1497" s="94"/>
      <c r="E1497" s="94"/>
    </row>
    <row r="1498" spans="1:5" x14ac:dyDescent="0.25">
      <c r="A1498" s="94"/>
      <c r="B1498" s="102"/>
      <c r="C1498" s="94"/>
      <c r="D1498" s="94"/>
      <c r="E1498" s="94"/>
    </row>
    <row r="1499" spans="1:5" x14ac:dyDescent="0.25">
      <c r="A1499" s="94"/>
      <c r="B1499" s="102"/>
      <c r="C1499" s="94"/>
      <c r="D1499" s="94"/>
      <c r="E1499" s="94"/>
    </row>
    <row r="1500" spans="1:5" x14ac:dyDescent="0.25">
      <c r="A1500" s="94"/>
      <c r="B1500" s="102"/>
      <c r="C1500" s="94"/>
      <c r="D1500" s="94"/>
      <c r="E1500" s="94"/>
    </row>
    <row r="1501" spans="1:5" x14ac:dyDescent="0.25">
      <c r="A1501" s="94"/>
      <c r="B1501" s="102"/>
      <c r="C1501" s="94"/>
      <c r="D1501" s="94"/>
      <c r="E1501" s="94"/>
    </row>
    <row r="1502" spans="1:5" x14ac:dyDescent="0.25">
      <c r="A1502" s="94"/>
      <c r="B1502" s="102"/>
      <c r="C1502" s="94"/>
      <c r="D1502" s="94"/>
      <c r="E1502" s="94"/>
    </row>
    <row r="1503" spans="1:5" x14ac:dyDescent="0.25">
      <c r="A1503" s="94"/>
      <c r="B1503" s="102"/>
      <c r="C1503" s="94"/>
      <c r="D1503" s="94"/>
      <c r="E1503" s="94"/>
    </row>
    <row r="1504" spans="1:5" x14ac:dyDescent="0.25">
      <c r="A1504" s="94"/>
      <c r="B1504" s="102"/>
      <c r="C1504" s="94"/>
      <c r="D1504" s="94"/>
      <c r="E1504" s="94"/>
    </row>
    <row r="1505" spans="1:5" x14ac:dyDescent="0.25">
      <c r="A1505" s="94"/>
      <c r="B1505" s="102"/>
      <c r="C1505" s="94"/>
      <c r="D1505" s="94"/>
      <c r="E1505" s="94"/>
    </row>
    <row r="1506" spans="1:5" x14ac:dyDescent="0.25">
      <c r="A1506" s="98" t="s">
        <v>11</v>
      </c>
      <c r="B1506" s="102">
        <f>SUM(B1458:B1505)</f>
        <v>0</v>
      </c>
      <c r="C1506" s="94"/>
      <c r="D1506" s="94"/>
      <c r="E1506" s="94"/>
    </row>
    <row r="1509" spans="1:5" x14ac:dyDescent="0.25">
      <c r="A1509" s="98" t="s">
        <v>0</v>
      </c>
      <c r="B1509" s="118" t="s">
        <v>1304</v>
      </c>
      <c r="C1509" s="98" t="s">
        <v>1315</v>
      </c>
      <c r="D1509" s="98" t="s">
        <v>537</v>
      </c>
      <c r="E1509" s="98" t="s">
        <v>175</v>
      </c>
    </row>
    <row r="1510" spans="1:5" x14ac:dyDescent="0.25">
      <c r="A1510" s="95" t="s">
        <v>23</v>
      </c>
      <c r="B1510" s="118">
        <v>0</v>
      </c>
      <c r="C1510" s="98"/>
      <c r="D1510" s="98" t="s">
        <v>23</v>
      </c>
      <c r="E1510" s="94"/>
    </row>
    <row r="1511" spans="1:5" x14ac:dyDescent="0.25">
      <c r="A1511" s="94"/>
      <c r="B1511" s="102">
        <v>0</v>
      </c>
      <c r="C1511" s="94"/>
      <c r="D1511" s="94" t="s">
        <v>23</v>
      </c>
      <c r="E1511" s="94"/>
    </row>
    <row r="1512" spans="1:5" x14ac:dyDescent="0.25">
      <c r="A1512" s="94"/>
      <c r="B1512" s="102">
        <v>0</v>
      </c>
      <c r="C1512" s="101" t="s">
        <v>23</v>
      </c>
      <c r="D1512" s="94" t="s">
        <v>23</v>
      </c>
      <c r="E1512" s="94" t="s">
        <v>23</v>
      </c>
    </row>
    <row r="1513" spans="1:5" x14ac:dyDescent="0.25">
      <c r="A1513" s="94"/>
      <c r="B1513" s="102">
        <v>0</v>
      </c>
      <c r="C1513" s="94" t="s">
        <v>23</v>
      </c>
      <c r="D1513" s="94" t="s">
        <v>23</v>
      </c>
      <c r="E1513" s="94"/>
    </row>
    <row r="1514" spans="1:5" x14ac:dyDescent="0.25">
      <c r="A1514" s="94"/>
      <c r="B1514" s="102"/>
      <c r="C1514" s="94"/>
      <c r="D1514" s="94"/>
      <c r="E1514" s="94"/>
    </row>
    <row r="1515" spans="1:5" x14ac:dyDescent="0.25">
      <c r="A1515" s="94"/>
      <c r="B1515" s="102"/>
      <c r="C1515" s="94"/>
      <c r="D1515" s="94"/>
      <c r="E1515" s="94"/>
    </row>
    <row r="1516" spans="1:5" x14ac:dyDescent="0.25">
      <c r="A1516" s="94"/>
      <c r="B1516" s="102"/>
      <c r="C1516" s="94"/>
      <c r="D1516" s="94"/>
      <c r="E1516" s="94"/>
    </row>
    <row r="1517" spans="1:5" x14ac:dyDescent="0.25">
      <c r="A1517" s="94"/>
      <c r="B1517" s="102"/>
      <c r="C1517" s="94"/>
      <c r="D1517" s="94"/>
      <c r="E1517" s="94"/>
    </row>
    <row r="1518" spans="1:5" x14ac:dyDescent="0.25">
      <c r="A1518" s="94"/>
      <c r="B1518" s="102"/>
      <c r="C1518" s="94"/>
      <c r="D1518" s="94"/>
      <c r="E1518" s="94"/>
    </row>
    <row r="1519" spans="1:5" x14ac:dyDescent="0.25">
      <c r="A1519" s="94"/>
      <c r="B1519" s="102"/>
      <c r="C1519" s="94"/>
      <c r="D1519" s="94"/>
      <c r="E1519" s="94"/>
    </row>
    <row r="1520" spans="1:5" x14ac:dyDescent="0.25">
      <c r="A1520" s="94"/>
      <c r="B1520" s="102"/>
      <c r="C1520" s="94"/>
      <c r="D1520" s="94"/>
      <c r="E1520" s="94"/>
    </row>
    <row r="1521" spans="1:5" x14ac:dyDescent="0.25">
      <c r="A1521" s="94"/>
      <c r="B1521" s="102"/>
      <c r="C1521" s="94"/>
      <c r="D1521" s="94"/>
      <c r="E1521" s="94"/>
    </row>
    <row r="1522" spans="1:5" x14ac:dyDescent="0.25">
      <c r="A1522" s="94"/>
      <c r="B1522" s="102"/>
      <c r="C1522" s="94"/>
      <c r="D1522" s="94"/>
      <c r="E1522" s="94"/>
    </row>
    <row r="1523" spans="1:5" x14ac:dyDescent="0.25">
      <c r="A1523" s="94"/>
      <c r="B1523" s="102"/>
      <c r="C1523" s="94"/>
      <c r="D1523" s="94"/>
      <c r="E1523" s="94"/>
    </row>
    <row r="1524" spans="1:5" x14ac:dyDescent="0.25">
      <c r="A1524" s="94"/>
      <c r="B1524" s="102"/>
      <c r="C1524" s="94"/>
      <c r="D1524" s="94"/>
      <c r="E1524" s="94"/>
    </row>
    <row r="1525" spans="1:5" x14ac:dyDescent="0.25">
      <c r="A1525" s="94"/>
      <c r="B1525" s="102"/>
      <c r="C1525" s="94"/>
      <c r="D1525" s="94"/>
      <c r="E1525" s="94"/>
    </row>
    <row r="1526" spans="1:5" x14ac:dyDescent="0.25">
      <c r="A1526" s="94"/>
      <c r="B1526" s="102"/>
      <c r="C1526" s="94"/>
      <c r="D1526" s="94"/>
      <c r="E1526" s="94"/>
    </row>
    <row r="1527" spans="1:5" x14ac:dyDescent="0.25">
      <c r="A1527" s="94"/>
      <c r="B1527" s="102"/>
      <c r="C1527" s="94"/>
      <c r="D1527" s="94"/>
      <c r="E1527" s="94"/>
    </row>
    <row r="1528" spans="1:5" x14ac:dyDescent="0.25">
      <c r="A1528" s="94"/>
      <c r="B1528" s="102"/>
      <c r="C1528" s="94"/>
      <c r="D1528" s="94"/>
      <c r="E1528" s="94"/>
    </row>
    <row r="1529" spans="1:5" x14ac:dyDescent="0.25">
      <c r="A1529" s="94"/>
      <c r="B1529" s="102"/>
      <c r="C1529" s="94"/>
      <c r="D1529" s="94"/>
      <c r="E1529" s="94"/>
    </row>
    <row r="1530" spans="1:5" x14ac:dyDescent="0.25">
      <c r="A1530" s="94"/>
      <c r="B1530" s="102"/>
      <c r="C1530" s="94"/>
      <c r="D1530" s="94"/>
      <c r="E1530" s="94"/>
    </row>
    <row r="1531" spans="1:5" x14ac:dyDescent="0.25">
      <c r="A1531" s="94"/>
      <c r="B1531" s="102"/>
      <c r="C1531" s="94"/>
      <c r="D1531" s="94"/>
      <c r="E1531" s="94"/>
    </row>
    <row r="1532" spans="1:5" x14ac:dyDescent="0.25">
      <c r="A1532" s="94"/>
      <c r="B1532" s="102"/>
      <c r="C1532" s="94"/>
      <c r="D1532" s="94"/>
      <c r="E1532" s="94"/>
    </row>
    <row r="1533" spans="1:5" x14ac:dyDescent="0.25">
      <c r="A1533" s="94"/>
      <c r="B1533" s="102"/>
      <c r="C1533" s="94"/>
      <c r="D1533" s="94"/>
      <c r="E1533" s="94"/>
    </row>
    <row r="1534" spans="1:5" x14ac:dyDescent="0.25">
      <c r="A1534" s="94"/>
      <c r="B1534" s="102"/>
      <c r="C1534" s="94"/>
      <c r="D1534" s="94"/>
      <c r="E1534" s="94"/>
    </row>
    <row r="1535" spans="1:5" x14ac:dyDescent="0.25">
      <c r="A1535" s="94"/>
      <c r="B1535" s="102"/>
      <c r="C1535" s="94"/>
      <c r="D1535" s="94"/>
      <c r="E1535" s="94"/>
    </row>
    <row r="1536" spans="1:5" x14ac:dyDescent="0.25">
      <c r="A1536" s="94"/>
      <c r="B1536" s="102"/>
      <c r="C1536" s="94"/>
      <c r="D1536" s="94"/>
      <c r="E1536" s="94"/>
    </row>
    <row r="1537" spans="1:5" x14ac:dyDescent="0.25">
      <c r="A1537" s="94"/>
      <c r="B1537" s="102"/>
      <c r="C1537" s="94"/>
      <c r="D1537" s="94"/>
      <c r="E1537" s="94"/>
    </row>
    <row r="1538" spans="1:5" x14ac:dyDescent="0.25">
      <c r="A1538" s="94"/>
      <c r="B1538" s="102"/>
      <c r="C1538" s="94"/>
      <c r="D1538" s="94"/>
      <c r="E1538" s="94"/>
    </row>
    <row r="1539" spans="1:5" x14ac:dyDescent="0.25">
      <c r="A1539" s="94"/>
      <c r="B1539" s="102"/>
      <c r="C1539" s="94"/>
      <c r="D1539" s="94"/>
      <c r="E1539" s="94"/>
    </row>
    <row r="1540" spans="1:5" x14ac:dyDescent="0.25">
      <c r="A1540" s="94"/>
      <c r="B1540" s="102"/>
      <c r="C1540" s="94"/>
      <c r="D1540" s="94"/>
      <c r="E1540" s="94"/>
    </row>
    <row r="1541" spans="1:5" x14ac:dyDescent="0.25">
      <c r="A1541" s="94"/>
      <c r="B1541" s="102"/>
      <c r="C1541" s="94"/>
      <c r="D1541" s="94"/>
      <c r="E1541" s="94"/>
    </row>
    <row r="1542" spans="1:5" x14ac:dyDescent="0.25">
      <c r="A1542" s="94"/>
      <c r="B1542" s="102"/>
      <c r="C1542" s="94"/>
      <c r="D1542" s="94"/>
      <c r="E1542" s="94"/>
    </row>
    <row r="1543" spans="1:5" x14ac:dyDescent="0.25">
      <c r="A1543" s="94"/>
      <c r="B1543" s="102"/>
      <c r="C1543" s="94"/>
      <c r="D1543" s="94"/>
      <c r="E1543" s="94"/>
    </row>
    <row r="1544" spans="1:5" x14ac:dyDescent="0.25">
      <c r="A1544" s="94"/>
      <c r="B1544" s="102"/>
      <c r="C1544" s="94"/>
      <c r="D1544" s="94"/>
      <c r="E1544" s="94"/>
    </row>
    <row r="1545" spans="1:5" x14ac:dyDescent="0.25">
      <c r="A1545" s="94"/>
      <c r="B1545" s="102"/>
      <c r="C1545" s="94"/>
      <c r="D1545" s="94"/>
      <c r="E1545" s="94"/>
    </row>
    <row r="1546" spans="1:5" x14ac:dyDescent="0.25">
      <c r="A1546" s="94"/>
      <c r="B1546" s="102"/>
      <c r="C1546" s="94"/>
      <c r="D1546" s="94"/>
      <c r="E1546" s="94"/>
    </row>
    <row r="1547" spans="1:5" x14ac:dyDescent="0.25">
      <c r="A1547" s="94"/>
      <c r="B1547" s="102"/>
      <c r="C1547" s="94"/>
      <c r="D1547" s="94"/>
      <c r="E1547" s="94"/>
    </row>
    <row r="1548" spans="1:5" x14ac:dyDescent="0.25">
      <c r="A1548" s="94"/>
      <c r="B1548" s="102"/>
      <c r="C1548" s="94"/>
      <c r="D1548" s="94"/>
      <c r="E1548" s="94"/>
    </row>
    <row r="1549" spans="1:5" x14ac:dyDescent="0.25">
      <c r="A1549" s="94"/>
      <c r="B1549" s="102"/>
      <c r="C1549" s="94"/>
      <c r="D1549" s="94"/>
      <c r="E1549" s="94"/>
    </row>
    <row r="1550" spans="1:5" x14ac:dyDescent="0.25">
      <c r="A1550" s="94"/>
      <c r="B1550" s="102"/>
      <c r="C1550" s="94"/>
      <c r="D1550" s="94"/>
      <c r="E1550" s="94"/>
    </row>
    <row r="1551" spans="1:5" x14ac:dyDescent="0.25">
      <c r="A1551" s="94"/>
      <c r="B1551" s="102"/>
      <c r="C1551" s="94"/>
      <c r="D1551" s="94"/>
      <c r="E1551" s="94"/>
    </row>
    <row r="1552" spans="1:5" x14ac:dyDescent="0.25">
      <c r="A1552" s="94"/>
      <c r="B1552" s="102"/>
      <c r="C1552" s="94"/>
      <c r="D1552" s="94"/>
      <c r="E1552" s="94"/>
    </row>
    <row r="1553" spans="1:5" x14ac:dyDescent="0.25">
      <c r="A1553" s="94"/>
      <c r="B1553" s="102"/>
      <c r="C1553" s="94"/>
      <c r="D1553" s="94"/>
      <c r="E1553" s="94"/>
    </row>
    <row r="1554" spans="1:5" x14ac:dyDescent="0.25">
      <c r="A1554" s="94"/>
      <c r="B1554" s="102"/>
      <c r="C1554" s="94"/>
      <c r="D1554" s="94"/>
      <c r="E1554" s="94"/>
    </row>
    <row r="1555" spans="1:5" x14ac:dyDescent="0.25">
      <c r="A1555" s="94"/>
      <c r="B1555" s="102"/>
      <c r="C1555" s="94"/>
      <c r="D1555" s="94"/>
      <c r="E1555" s="94"/>
    </row>
    <row r="1556" spans="1:5" x14ac:dyDescent="0.25">
      <c r="A1556" s="94"/>
      <c r="B1556" s="102"/>
      <c r="C1556" s="94"/>
      <c r="D1556" s="94"/>
      <c r="E1556" s="94"/>
    </row>
    <row r="1557" spans="1:5" x14ac:dyDescent="0.25">
      <c r="A1557" s="94"/>
      <c r="B1557" s="102"/>
      <c r="C1557" s="94"/>
      <c r="D1557" s="94"/>
      <c r="E1557" s="94"/>
    </row>
    <row r="1558" spans="1:5" x14ac:dyDescent="0.25">
      <c r="A1558" s="98" t="s">
        <v>11</v>
      </c>
      <c r="B1558" s="102">
        <f>SUM(B1510:B1557)</f>
        <v>0</v>
      </c>
      <c r="C1558" s="94"/>
      <c r="D1558" s="94"/>
      <c r="E1558" s="94"/>
    </row>
    <row r="1559" spans="1:5" x14ac:dyDescent="0.25">
      <c r="B1559" s="96" t="s">
        <v>23</v>
      </c>
    </row>
    <row r="1561" spans="1:5" x14ac:dyDescent="0.25">
      <c r="A1561" s="98" t="s">
        <v>0</v>
      </c>
      <c r="B1561" s="118" t="s">
        <v>1304</v>
      </c>
      <c r="C1561" s="98" t="s">
        <v>1315</v>
      </c>
      <c r="D1561" s="98" t="s">
        <v>537</v>
      </c>
      <c r="E1561" s="98" t="s">
        <v>175</v>
      </c>
    </row>
    <row r="1562" spans="1:5" x14ac:dyDescent="0.25">
      <c r="A1562" s="95" t="s">
        <v>23</v>
      </c>
      <c r="B1562" s="118">
        <v>0</v>
      </c>
      <c r="C1562" s="98"/>
      <c r="D1562" s="98" t="s">
        <v>23</v>
      </c>
      <c r="E1562" s="94"/>
    </row>
    <row r="1563" spans="1:5" x14ac:dyDescent="0.25">
      <c r="A1563" s="94"/>
      <c r="B1563" s="102">
        <v>0</v>
      </c>
      <c r="C1563" s="94"/>
      <c r="D1563" s="94" t="s">
        <v>23</v>
      </c>
      <c r="E1563" s="94"/>
    </row>
    <row r="1564" spans="1:5" x14ac:dyDescent="0.25">
      <c r="A1564" s="94"/>
      <c r="B1564" s="102">
        <v>0</v>
      </c>
      <c r="C1564" s="101" t="s">
        <v>23</v>
      </c>
      <c r="D1564" s="94" t="s">
        <v>23</v>
      </c>
      <c r="E1564" s="94" t="s">
        <v>23</v>
      </c>
    </row>
    <row r="1565" spans="1:5" x14ac:dyDescent="0.25">
      <c r="A1565" s="94"/>
      <c r="B1565" s="102">
        <v>0</v>
      </c>
      <c r="C1565" s="94" t="s">
        <v>23</v>
      </c>
      <c r="D1565" s="94" t="s">
        <v>23</v>
      </c>
      <c r="E1565" s="94"/>
    </row>
    <row r="1566" spans="1:5" x14ac:dyDescent="0.25">
      <c r="A1566" s="94"/>
      <c r="B1566" s="102"/>
      <c r="C1566" s="94"/>
      <c r="D1566" s="94"/>
      <c r="E1566" s="94"/>
    </row>
    <row r="1567" spans="1:5" x14ac:dyDescent="0.25">
      <c r="A1567" s="94"/>
      <c r="B1567" s="102"/>
      <c r="C1567" s="94"/>
      <c r="D1567" s="94"/>
      <c r="E1567" s="94"/>
    </row>
    <row r="1568" spans="1:5" x14ac:dyDescent="0.25">
      <c r="A1568" s="94"/>
      <c r="B1568" s="102"/>
      <c r="C1568" s="94"/>
      <c r="D1568" s="94"/>
      <c r="E1568" s="94"/>
    </row>
    <row r="1569" spans="1:5" x14ac:dyDescent="0.25">
      <c r="A1569" s="94"/>
      <c r="B1569" s="102"/>
      <c r="C1569" s="94"/>
      <c r="D1569" s="94"/>
      <c r="E1569" s="94"/>
    </row>
    <row r="1570" spans="1:5" x14ac:dyDescent="0.25">
      <c r="A1570" s="94"/>
      <c r="B1570" s="102"/>
      <c r="C1570" s="94"/>
      <c r="D1570" s="94"/>
      <c r="E1570" s="94"/>
    </row>
    <row r="1571" spans="1:5" x14ac:dyDescent="0.25">
      <c r="A1571" s="94"/>
      <c r="B1571" s="102"/>
      <c r="C1571" s="94"/>
      <c r="D1571" s="94"/>
      <c r="E1571" s="94"/>
    </row>
    <row r="1572" spans="1:5" x14ac:dyDescent="0.25">
      <c r="A1572" s="94"/>
      <c r="B1572" s="102"/>
      <c r="C1572" s="94"/>
      <c r="D1572" s="94"/>
      <c r="E1572" s="94"/>
    </row>
    <row r="1573" spans="1:5" x14ac:dyDescent="0.25">
      <c r="A1573" s="94"/>
      <c r="B1573" s="102"/>
      <c r="C1573" s="94"/>
      <c r="D1573" s="94"/>
      <c r="E1573" s="94"/>
    </row>
    <row r="1574" spans="1:5" x14ac:dyDescent="0.25">
      <c r="A1574" s="94"/>
      <c r="B1574" s="102"/>
      <c r="C1574" s="94"/>
      <c r="D1574" s="94"/>
      <c r="E1574" s="94"/>
    </row>
    <row r="1575" spans="1:5" x14ac:dyDescent="0.25">
      <c r="A1575" s="94"/>
      <c r="B1575" s="102"/>
      <c r="C1575" s="94"/>
      <c r="D1575" s="94"/>
      <c r="E1575" s="94"/>
    </row>
    <row r="1576" spans="1:5" x14ac:dyDescent="0.25">
      <c r="A1576" s="94"/>
      <c r="B1576" s="102"/>
      <c r="C1576" s="94"/>
      <c r="D1576" s="94"/>
      <c r="E1576" s="94"/>
    </row>
    <row r="1577" spans="1:5" x14ac:dyDescent="0.25">
      <c r="A1577" s="94"/>
      <c r="B1577" s="102"/>
      <c r="C1577" s="94"/>
      <c r="D1577" s="94"/>
      <c r="E1577" s="94"/>
    </row>
    <row r="1578" spans="1:5" x14ac:dyDescent="0.25">
      <c r="A1578" s="94"/>
      <c r="B1578" s="102"/>
      <c r="C1578" s="94"/>
      <c r="D1578" s="94"/>
      <c r="E1578" s="94"/>
    </row>
    <row r="1579" spans="1:5" x14ac:dyDescent="0.25">
      <c r="A1579" s="94"/>
      <c r="B1579" s="102"/>
      <c r="C1579" s="94"/>
      <c r="D1579" s="94"/>
      <c r="E1579" s="94"/>
    </row>
    <row r="1580" spans="1:5" x14ac:dyDescent="0.25">
      <c r="A1580" s="94"/>
      <c r="B1580" s="102"/>
      <c r="C1580" s="94"/>
      <c r="D1580" s="94"/>
      <c r="E1580" s="94"/>
    </row>
    <row r="1581" spans="1:5" x14ac:dyDescent="0.25">
      <c r="A1581" s="94"/>
      <c r="B1581" s="102"/>
      <c r="C1581" s="94"/>
      <c r="D1581" s="94"/>
      <c r="E1581" s="94"/>
    </row>
    <row r="1582" spans="1:5" x14ac:dyDescent="0.25">
      <c r="A1582" s="94"/>
      <c r="B1582" s="102"/>
      <c r="C1582" s="94"/>
      <c r="D1582" s="94"/>
      <c r="E1582" s="94"/>
    </row>
    <row r="1583" spans="1:5" x14ac:dyDescent="0.25">
      <c r="A1583" s="94"/>
      <c r="B1583" s="102"/>
      <c r="C1583" s="94"/>
      <c r="D1583" s="94"/>
      <c r="E1583" s="94"/>
    </row>
    <row r="1584" spans="1:5" x14ac:dyDescent="0.25">
      <c r="A1584" s="94"/>
      <c r="B1584" s="102"/>
      <c r="C1584" s="94"/>
      <c r="D1584" s="94"/>
      <c r="E1584" s="94"/>
    </row>
    <row r="1585" spans="1:5" x14ac:dyDescent="0.25">
      <c r="A1585" s="94"/>
      <c r="B1585" s="102"/>
      <c r="C1585" s="94"/>
      <c r="D1585" s="94"/>
      <c r="E1585" s="94"/>
    </row>
    <row r="1586" spans="1:5" x14ac:dyDescent="0.25">
      <c r="A1586" s="94"/>
      <c r="B1586" s="102"/>
      <c r="C1586" s="94"/>
      <c r="D1586" s="94"/>
      <c r="E1586" s="94"/>
    </row>
    <row r="1587" spans="1:5" x14ac:dyDescent="0.25">
      <c r="A1587" s="94"/>
      <c r="B1587" s="102"/>
      <c r="C1587" s="94"/>
      <c r="D1587" s="94"/>
      <c r="E1587" s="94"/>
    </row>
    <row r="1588" spans="1:5" x14ac:dyDescent="0.25">
      <c r="A1588" s="94"/>
      <c r="B1588" s="102"/>
      <c r="C1588" s="94"/>
      <c r="D1588" s="94"/>
      <c r="E1588" s="94"/>
    </row>
    <row r="1589" spans="1:5" x14ac:dyDescent="0.25">
      <c r="A1589" s="94"/>
      <c r="B1589" s="102"/>
      <c r="C1589" s="94"/>
      <c r="D1589" s="94"/>
      <c r="E1589" s="94"/>
    </row>
    <row r="1590" spans="1:5" x14ac:dyDescent="0.25">
      <c r="A1590" s="94"/>
      <c r="B1590" s="102"/>
      <c r="C1590" s="94"/>
      <c r="D1590" s="94"/>
      <c r="E1590" s="94"/>
    </row>
    <row r="1591" spans="1:5" x14ac:dyDescent="0.25">
      <c r="A1591" s="94"/>
      <c r="B1591" s="102"/>
      <c r="C1591" s="94"/>
      <c r="D1591" s="94"/>
      <c r="E1591" s="94"/>
    </row>
    <row r="1592" spans="1:5" x14ac:dyDescent="0.25">
      <c r="A1592" s="94"/>
      <c r="B1592" s="102"/>
      <c r="C1592" s="94"/>
      <c r="D1592" s="94"/>
      <c r="E1592" s="94"/>
    </row>
    <row r="1593" spans="1:5" x14ac:dyDescent="0.25">
      <c r="A1593" s="94"/>
      <c r="B1593" s="102"/>
      <c r="C1593" s="94"/>
      <c r="D1593" s="94"/>
      <c r="E1593" s="94"/>
    </row>
    <row r="1594" spans="1:5" x14ac:dyDescent="0.25">
      <c r="A1594" s="94"/>
      <c r="B1594" s="102"/>
      <c r="C1594" s="94"/>
      <c r="D1594" s="94"/>
      <c r="E1594" s="94"/>
    </row>
    <row r="1595" spans="1:5" x14ac:dyDescent="0.25">
      <c r="A1595" s="94"/>
      <c r="B1595" s="102"/>
      <c r="C1595" s="94"/>
      <c r="D1595" s="94"/>
      <c r="E1595" s="94"/>
    </row>
    <row r="1596" spans="1:5" x14ac:dyDescent="0.25">
      <c r="A1596" s="94"/>
      <c r="B1596" s="102"/>
      <c r="C1596" s="94"/>
      <c r="D1596" s="94"/>
      <c r="E1596" s="94"/>
    </row>
    <row r="1597" spans="1:5" x14ac:dyDescent="0.25">
      <c r="A1597" s="94"/>
      <c r="B1597" s="102"/>
      <c r="C1597" s="94"/>
      <c r="D1597" s="94"/>
      <c r="E1597" s="94"/>
    </row>
    <row r="1598" spans="1:5" x14ac:dyDescent="0.25">
      <c r="A1598" s="94"/>
      <c r="B1598" s="102"/>
      <c r="C1598" s="94"/>
      <c r="D1598" s="94"/>
      <c r="E1598" s="94"/>
    </row>
    <row r="1599" spans="1:5" x14ac:dyDescent="0.25">
      <c r="A1599" s="94"/>
      <c r="B1599" s="102"/>
      <c r="C1599" s="94"/>
      <c r="D1599" s="94"/>
      <c r="E1599" s="94"/>
    </row>
    <row r="1600" spans="1:5" x14ac:dyDescent="0.25">
      <c r="A1600" s="94"/>
      <c r="B1600" s="102"/>
      <c r="C1600" s="94"/>
      <c r="D1600" s="94"/>
      <c r="E1600" s="94"/>
    </row>
    <row r="1601" spans="1:5" x14ac:dyDescent="0.25">
      <c r="A1601" s="94"/>
      <c r="B1601" s="102"/>
      <c r="C1601" s="94"/>
      <c r="D1601" s="94"/>
      <c r="E1601" s="94"/>
    </row>
    <row r="1602" spans="1:5" x14ac:dyDescent="0.25">
      <c r="A1602" s="94"/>
      <c r="B1602" s="102"/>
      <c r="C1602" s="94"/>
      <c r="D1602" s="94"/>
      <c r="E1602" s="94"/>
    </row>
    <row r="1603" spans="1:5" x14ac:dyDescent="0.25">
      <c r="A1603" s="94"/>
      <c r="B1603" s="102"/>
      <c r="C1603" s="94"/>
      <c r="D1603" s="94"/>
      <c r="E1603" s="94"/>
    </row>
    <row r="1604" spans="1:5" x14ac:dyDescent="0.25">
      <c r="A1604" s="94"/>
      <c r="B1604" s="102"/>
      <c r="C1604" s="94"/>
      <c r="D1604" s="94"/>
      <c r="E1604" s="94"/>
    </row>
    <row r="1605" spans="1:5" x14ac:dyDescent="0.25">
      <c r="A1605" s="94"/>
      <c r="B1605" s="102"/>
      <c r="C1605" s="94"/>
      <c r="D1605" s="94"/>
      <c r="E1605" s="94"/>
    </row>
    <row r="1606" spans="1:5" x14ac:dyDescent="0.25">
      <c r="A1606" s="94"/>
      <c r="B1606" s="102"/>
      <c r="C1606" s="94"/>
      <c r="D1606" s="94"/>
      <c r="E1606" s="94"/>
    </row>
    <row r="1607" spans="1:5" x14ac:dyDescent="0.25">
      <c r="A1607" s="94"/>
      <c r="B1607" s="102"/>
      <c r="C1607" s="94"/>
      <c r="D1607" s="94"/>
      <c r="E1607" s="94"/>
    </row>
    <row r="1608" spans="1:5" x14ac:dyDescent="0.25">
      <c r="A1608" s="94"/>
      <c r="B1608" s="102"/>
      <c r="C1608" s="94"/>
      <c r="D1608" s="94"/>
      <c r="E1608" s="94"/>
    </row>
    <row r="1609" spans="1:5" x14ac:dyDescent="0.25">
      <c r="A1609" s="94"/>
      <c r="B1609" s="102"/>
      <c r="C1609" s="94"/>
      <c r="D1609" s="94"/>
      <c r="E1609" s="94"/>
    </row>
    <row r="1610" spans="1:5" x14ac:dyDescent="0.25">
      <c r="A1610" s="98" t="s">
        <v>11</v>
      </c>
      <c r="B1610" s="102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118" t="s">
        <v>1304</v>
      </c>
      <c r="C1613" s="98" t="s">
        <v>1315</v>
      </c>
      <c r="D1613" s="98" t="s">
        <v>537</v>
      </c>
      <c r="E1613" s="98" t="s">
        <v>175</v>
      </c>
    </row>
    <row r="1614" spans="1:5" x14ac:dyDescent="0.25">
      <c r="A1614" s="95">
        <v>45335</v>
      </c>
      <c r="B1614" s="118">
        <v>0</v>
      </c>
      <c r="C1614" s="98"/>
      <c r="D1614" s="98" t="s">
        <v>23</v>
      </c>
      <c r="E1614" s="94"/>
    </row>
    <row r="1615" spans="1:5" x14ac:dyDescent="0.25">
      <c r="A1615" s="94"/>
      <c r="B1615" s="102">
        <v>0</v>
      </c>
      <c r="C1615" s="94"/>
      <c r="D1615" s="94" t="s">
        <v>23</v>
      </c>
      <c r="E1615" s="94"/>
    </row>
    <row r="1616" spans="1:5" x14ac:dyDescent="0.25">
      <c r="A1616" s="94"/>
      <c r="B1616" s="102">
        <v>0</v>
      </c>
      <c r="C1616" s="101" t="s">
        <v>23</v>
      </c>
      <c r="D1616" s="94" t="s">
        <v>23</v>
      </c>
      <c r="E1616" s="94" t="s">
        <v>23</v>
      </c>
    </row>
    <row r="1617" spans="1:5" x14ac:dyDescent="0.25">
      <c r="A1617" s="94"/>
      <c r="B1617" s="102">
        <v>0</v>
      </c>
      <c r="C1617" s="94" t="s">
        <v>23</v>
      </c>
      <c r="D1617" s="94" t="s">
        <v>23</v>
      </c>
      <c r="E1617" s="94"/>
    </row>
    <row r="1618" spans="1:5" x14ac:dyDescent="0.25">
      <c r="A1618" s="94"/>
      <c r="B1618" s="102"/>
      <c r="C1618" s="94"/>
      <c r="D1618" s="94"/>
      <c r="E1618" s="94"/>
    </row>
    <row r="1619" spans="1:5" x14ac:dyDescent="0.25">
      <c r="A1619" s="94"/>
      <c r="B1619" s="102"/>
      <c r="C1619" s="94"/>
      <c r="D1619" s="94"/>
      <c r="E1619" s="94"/>
    </row>
    <row r="1620" spans="1:5" x14ac:dyDescent="0.25">
      <c r="A1620" s="94"/>
      <c r="B1620" s="102"/>
      <c r="C1620" s="94"/>
      <c r="D1620" s="94"/>
      <c r="E1620" s="94"/>
    </row>
    <row r="1621" spans="1:5" x14ac:dyDescent="0.25">
      <c r="A1621" s="94"/>
      <c r="B1621" s="102"/>
      <c r="C1621" s="94"/>
      <c r="D1621" s="94"/>
      <c r="E1621" s="94"/>
    </row>
    <row r="1622" spans="1:5" x14ac:dyDescent="0.25">
      <c r="A1622" s="94"/>
      <c r="B1622" s="102"/>
      <c r="C1622" s="94"/>
      <c r="D1622" s="94"/>
      <c r="E1622" s="94"/>
    </row>
    <row r="1623" spans="1:5" x14ac:dyDescent="0.25">
      <c r="A1623" s="94"/>
      <c r="B1623" s="102"/>
      <c r="C1623" s="94"/>
      <c r="D1623" s="94"/>
      <c r="E1623" s="94"/>
    </row>
    <row r="1624" spans="1:5" x14ac:dyDescent="0.25">
      <c r="A1624" s="94"/>
      <c r="B1624" s="102"/>
      <c r="C1624" s="94"/>
      <c r="D1624" s="94"/>
      <c r="E1624" s="94"/>
    </row>
    <row r="1625" spans="1:5" x14ac:dyDescent="0.25">
      <c r="A1625" s="94"/>
      <c r="B1625" s="102"/>
      <c r="C1625" s="94"/>
      <c r="D1625" s="94"/>
      <c r="E1625" s="94"/>
    </row>
    <row r="1626" spans="1:5" x14ac:dyDescent="0.25">
      <c r="A1626" s="94"/>
      <c r="B1626" s="102"/>
      <c r="C1626" s="94"/>
      <c r="D1626" s="94"/>
      <c r="E1626" s="94"/>
    </row>
    <row r="1627" spans="1:5" x14ac:dyDescent="0.25">
      <c r="A1627" s="94"/>
      <c r="B1627" s="102"/>
      <c r="C1627" s="94"/>
      <c r="D1627" s="94"/>
      <c r="E1627" s="94"/>
    </row>
    <row r="1628" spans="1:5" x14ac:dyDescent="0.25">
      <c r="A1628" s="94"/>
      <c r="B1628" s="102"/>
      <c r="C1628" s="94"/>
      <c r="D1628" s="94"/>
      <c r="E1628" s="94"/>
    </row>
    <row r="1629" spans="1:5" x14ac:dyDescent="0.25">
      <c r="A1629" s="94"/>
      <c r="B1629" s="102"/>
      <c r="C1629" s="94"/>
      <c r="D1629" s="94"/>
      <c r="E1629" s="94"/>
    </row>
    <row r="1630" spans="1:5" x14ac:dyDescent="0.25">
      <c r="A1630" s="94"/>
      <c r="B1630" s="102"/>
      <c r="C1630" s="94"/>
      <c r="D1630" s="94"/>
      <c r="E1630" s="94"/>
    </row>
    <row r="1631" spans="1:5" x14ac:dyDescent="0.25">
      <c r="A1631" s="94"/>
      <c r="B1631" s="102"/>
      <c r="C1631" s="94"/>
      <c r="D1631" s="94"/>
      <c r="E1631" s="94"/>
    </row>
    <row r="1632" spans="1:5" x14ac:dyDescent="0.25">
      <c r="A1632" s="94"/>
      <c r="B1632" s="102"/>
      <c r="C1632" s="94"/>
      <c r="D1632" s="94"/>
      <c r="E1632" s="94"/>
    </row>
    <row r="1633" spans="1:5" x14ac:dyDescent="0.25">
      <c r="A1633" s="94"/>
      <c r="B1633" s="102"/>
      <c r="C1633" s="94"/>
      <c r="D1633" s="94"/>
      <c r="E1633" s="94"/>
    </row>
    <row r="1634" spans="1:5" x14ac:dyDescent="0.25">
      <c r="A1634" s="94"/>
      <c r="B1634" s="102"/>
      <c r="C1634" s="94"/>
      <c r="D1634" s="94"/>
      <c r="E1634" s="94"/>
    </row>
    <row r="1635" spans="1:5" x14ac:dyDescent="0.25">
      <c r="A1635" s="94"/>
      <c r="B1635" s="102"/>
      <c r="C1635" s="94"/>
      <c r="D1635" s="94"/>
      <c r="E1635" s="94"/>
    </row>
    <row r="1636" spans="1:5" x14ac:dyDescent="0.25">
      <c r="A1636" s="94"/>
      <c r="B1636" s="102"/>
      <c r="C1636" s="94"/>
      <c r="D1636" s="94"/>
      <c r="E1636" s="94"/>
    </row>
    <row r="1637" spans="1:5" x14ac:dyDescent="0.25">
      <c r="A1637" s="94"/>
      <c r="B1637" s="102"/>
      <c r="C1637" s="94"/>
      <c r="D1637" s="94"/>
      <c r="E1637" s="94"/>
    </row>
    <row r="1638" spans="1:5" x14ac:dyDescent="0.25">
      <c r="A1638" s="94"/>
      <c r="B1638" s="102"/>
      <c r="C1638" s="94"/>
      <c r="D1638" s="94"/>
      <c r="E1638" s="94"/>
    </row>
    <row r="1639" spans="1:5" x14ac:dyDescent="0.25">
      <c r="A1639" s="94"/>
      <c r="B1639" s="102"/>
      <c r="C1639" s="94"/>
      <c r="D1639" s="94"/>
      <c r="E1639" s="94"/>
    </row>
    <row r="1640" spans="1:5" x14ac:dyDescent="0.25">
      <c r="A1640" s="94"/>
      <c r="B1640" s="102"/>
      <c r="C1640" s="94"/>
      <c r="D1640" s="94"/>
      <c r="E1640" s="94"/>
    </row>
    <row r="1641" spans="1:5" x14ac:dyDescent="0.25">
      <c r="A1641" s="94"/>
      <c r="B1641" s="102"/>
      <c r="C1641" s="94"/>
      <c r="D1641" s="94"/>
      <c r="E1641" s="94"/>
    </row>
    <row r="1642" spans="1:5" x14ac:dyDescent="0.25">
      <c r="A1642" s="94"/>
      <c r="B1642" s="102"/>
      <c r="C1642" s="94"/>
      <c r="D1642" s="94"/>
      <c r="E1642" s="94"/>
    </row>
    <row r="1643" spans="1:5" x14ac:dyDescent="0.25">
      <c r="A1643" s="94"/>
      <c r="B1643" s="102"/>
      <c r="C1643" s="94"/>
      <c r="D1643" s="94"/>
      <c r="E1643" s="94"/>
    </row>
    <row r="1644" spans="1:5" x14ac:dyDescent="0.25">
      <c r="A1644" s="94"/>
      <c r="B1644" s="102"/>
      <c r="C1644" s="94"/>
      <c r="D1644" s="94"/>
      <c r="E1644" s="94"/>
    </row>
    <row r="1645" spans="1:5" x14ac:dyDescent="0.25">
      <c r="A1645" s="94"/>
      <c r="B1645" s="102"/>
      <c r="C1645" s="94"/>
      <c r="D1645" s="94"/>
      <c r="E1645" s="94"/>
    </row>
    <row r="1646" spans="1:5" x14ac:dyDescent="0.25">
      <c r="A1646" s="94"/>
      <c r="B1646" s="102"/>
      <c r="C1646" s="94"/>
      <c r="D1646" s="94"/>
      <c r="E1646" s="94"/>
    </row>
    <row r="1647" spans="1:5" x14ac:dyDescent="0.25">
      <c r="A1647" s="94"/>
      <c r="B1647" s="102"/>
      <c r="C1647" s="94"/>
      <c r="D1647" s="94"/>
      <c r="E1647" s="94"/>
    </row>
    <row r="1648" spans="1:5" x14ac:dyDescent="0.25">
      <c r="A1648" s="94"/>
      <c r="B1648" s="102"/>
      <c r="C1648" s="94"/>
      <c r="D1648" s="94"/>
      <c r="E1648" s="94"/>
    </row>
    <row r="1649" spans="1:5" x14ac:dyDescent="0.25">
      <c r="A1649" s="94"/>
      <c r="B1649" s="102"/>
      <c r="C1649" s="94"/>
      <c r="D1649" s="94"/>
      <c r="E1649" s="94"/>
    </row>
    <row r="1650" spans="1:5" x14ac:dyDescent="0.25">
      <c r="A1650" s="94"/>
      <c r="B1650" s="102"/>
      <c r="C1650" s="94"/>
      <c r="D1650" s="94"/>
      <c r="E1650" s="94"/>
    </row>
    <row r="1651" spans="1:5" x14ac:dyDescent="0.25">
      <c r="A1651" s="94"/>
      <c r="B1651" s="102"/>
      <c r="C1651" s="94"/>
      <c r="D1651" s="94"/>
      <c r="E1651" s="94"/>
    </row>
    <row r="1652" spans="1:5" x14ac:dyDescent="0.25">
      <c r="A1652" s="94"/>
      <c r="B1652" s="102"/>
      <c r="C1652" s="94"/>
      <c r="D1652" s="94"/>
      <c r="E1652" s="94"/>
    </row>
    <row r="1653" spans="1:5" x14ac:dyDescent="0.25">
      <c r="A1653" s="94"/>
      <c r="B1653" s="102"/>
      <c r="C1653" s="94"/>
      <c r="D1653" s="94"/>
      <c r="E1653" s="94"/>
    </row>
    <row r="1654" spans="1:5" x14ac:dyDescent="0.25">
      <c r="A1654" s="94"/>
      <c r="B1654" s="102"/>
      <c r="C1654" s="94"/>
      <c r="D1654" s="94"/>
      <c r="E1654" s="94"/>
    </row>
    <row r="1655" spans="1:5" x14ac:dyDescent="0.25">
      <c r="A1655" s="94"/>
      <c r="B1655" s="102"/>
      <c r="C1655" s="94"/>
      <c r="D1655" s="94"/>
      <c r="E1655" s="94"/>
    </row>
    <row r="1656" spans="1:5" x14ac:dyDescent="0.25">
      <c r="A1656" s="94"/>
      <c r="B1656" s="102"/>
      <c r="C1656" s="94"/>
      <c r="D1656" s="94"/>
      <c r="E1656" s="94"/>
    </row>
    <row r="1657" spans="1:5" x14ac:dyDescent="0.25">
      <c r="A1657" s="94"/>
      <c r="B1657" s="102"/>
      <c r="C1657" s="94"/>
      <c r="D1657" s="94"/>
      <c r="E1657" s="94"/>
    </row>
    <row r="1658" spans="1:5" x14ac:dyDescent="0.25">
      <c r="A1658" s="94"/>
      <c r="B1658" s="102"/>
      <c r="C1658" s="94"/>
      <c r="D1658" s="94"/>
      <c r="E1658" s="94"/>
    </row>
    <row r="1659" spans="1:5" x14ac:dyDescent="0.25">
      <c r="A1659" s="94"/>
      <c r="B1659" s="102"/>
      <c r="C1659" s="94"/>
      <c r="D1659" s="94"/>
      <c r="E1659" s="94"/>
    </row>
    <row r="1660" spans="1:5" x14ac:dyDescent="0.25">
      <c r="A1660" s="94"/>
      <c r="B1660" s="102"/>
      <c r="C1660" s="94"/>
      <c r="D1660" s="94"/>
      <c r="E1660" s="94"/>
    </row>
    <row r="1661" spans="1:5" x14ac:dyDescent="0.25">
      <c r="A1661" s="94"/>
      <c r="B1661" s="102"/>
      <c r="C1661" s="94"/>
      <c r="D1661" s="94"/>
      <c r="E1661" s="94"/>
    </row>
    <row r="1662" spans="1:5" x14ac:dyDescent="0.25">
      <c r="A1662" s="98" t="s">
        <v>11</v>
      </c>
      <c r="B1662" s="102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118" t="s">
        <v>1304</v>
      </c>
      <c r="C1665" s="98" t="s">
        <v>1315</v>
      </c>
      <c r="D1665" s="98" t="s">
        <v>537</v>
      </c>
      <c r="E1665" s="98" t="s">
        <v>175</v>
      </c>
    </row>
    <row r="1666" spans="1:5" x14ac:dyDescent="0.25">
      <c r="A1666" s="95" t="s">
        <v>23</v>
      </c>
      <c r="B1666" s="118">
        <v>0</v>
      </c>
      <c r="C1666" s="98"/>
      <c r="D1666" s="98" t="s">
        <v>23</v>
      </c>
      <c r="E1666" s="94"/>
    </row>
    <row r="1667" spans="1:5" x14ac:dyDescent="0.25">
      <c r="A1667" s="94"/>
      <c r="B1667" s="102">
        <v>0</v>
      </c>
      <c r="C1667" s="94"/>
      <c r="D1667" s="94" t="s">
        <v>23</v>
      </c>
      <c r="E1667" s="94"/>
    </row>
    <row r="1668" spans="1:5" x14ac:dyDescent="0.25">
      <c r="A1668" s="94"/>
      <c r="B1668" s="102">
        <v>0</v>
      </c>
      <c r="C1668" s="101" t="s">
        <v>23</v>
      </c>
      <c r="D1668" s="94" t="s">
        <v>23</v>
      </c>
      <c r="E1668" s="94" t="s">
        <v>23</v>
      </c>
    </row>
    <row r="1669" spans="1:5" x14ac:dyDescent="0.25">
      <c r="A1669" s="94"/>
      <c r="B1669" s="102">
        <v>0</v>
      </c>
      <c r="C1669" s="94" t="s">
        <v>23</v>
      </c>
      <c r="D1669" s="94" t="s">
        <v>23</v>
      </c>
      <c r="E1669" s="94"/>
    </row>
    <row r="1670" spans="1:5" x14ac:dyDescent="0.25">
      <c r="A1670" s="94"/>
      <c r="B1670" s="102"/>
      <c r="C1670" s="94"/>
      <c r="D1670" s="94"/>
      <c r="E1670" s="94"/>
    </row>
    <row r="1671" spans="1:5" x14ac:dyDescent="0.25">
      <c r="A1671" s="94"/>
      <c r="B1671" s="102"/>
      <c r="C1671" s="94"/>
      <c r="D1671" s="94"/>
      <c r="E1671" s="94"/>
    </row>
    <row r="1672" spans="1:5" x14ac:dyDescent="0.25">
      <c r="A1672" s="94"/>
      <c r="B1672" s="102"/>
      <c r="C1672" s="94"/>
      <c r="D1672" s="94"/>
      <c r="E1672" s="94"/>
    </row>
    <row r="1673" spans="1:5" x14ac:dyDescent="0.25">
      <c r="A1673" s="94"/>
      <c r="B1673" s="102"/>
      <c r="C1673" s="94"/>
      <c r="D1673" s="94"/>
      <c r="E1673" s="94"/>
    </row>
    <row r="1674" spans="1:5" x14ac:dyDescent="0.25">
      <c r="A1674" s="94"/>
      <c r="B1674" s="102"/>
      <c r="C1674" s="94"/>
      <c r="D1674" s="94"/>
      <c r="E1674" s="94"/>
    </row>
    <row r="1675" spans="1:5" x14ac:dyDescent="0.25">
      <c r="A1675" s="94"/>
      <c r="B1675" s="102"/>
      <c r="C1675" s="94"/>
      <c r="D1675" s="94"/>
      <c r="E1675" s="94"/>
    </row>
    <row r="1676" spans="1:5" x14ac:dyDescent="0.25">
      <c r="A1676" s="94"/>
      <c r="B1676" s="102"/>
      <c r="C1676" s="94"/>
      <c r="D1676" s="94"/>
      <c r="E1676" s="94"/>
    </row>
    <row r="1677" spans="1:5" x14ac:dyDescent="0.25">
      <c r="A1677" s="94"/>
      <c r="B1677" s="102"/>
      <c r="C1677" s="94"/>
      <c r="D1677" s="94"/>
      <c r="E1677" s="94"/>
    </row>
    <row r="1678" spans="1:5" x14ac:dyDescent="0.25">
      <c r="A1678" s="94"/>
      <c r="B1678" s="102"/>
      <c r="C1678" s="94"/>
      <c r="D1678" s="94"/>
      <c r="E1678" s="94"/>
    </row>
    <row r="1679" spans="1:5" x14ac:dyDescent="0.25">
      <c r="A1679" s="94"/>
      <c r="B1679" s="102"/>
      <c r="C1679" s="94"/>
      <c r="D1679" s="94"/>
      <c r="E1679" s="94"/>
    </row>
    <row r="1680" spans="1:5" x14ac:dyDescent="0.25">
      <c r="A1680" s="94"/>
      <c r="B1680" s="102"/>
      <c r="C1680" s="94"/>
      <c r="D1680" s="94"/>
      <c r="E1680" s="94"/>
    </row>
    <row r="1681" spans="1:5" x14ac:dyDescent="0.25">
      <c r="A1681" s="94"/>
      <c r="B1681" s="102"/>
      <c r="C1681" s="94"/>
      <c r="D1681" s="94"/>
      <c r="E1681" s="94"/>
    </row>
    <row r="1682" spans="1:5" x14ac:dyDescent="0.25">
      <c r="A1682" s="94"/>
      <c r="B1682" s="102"/>
      <c r="C1682" s="94"/>
      <c r="D1682" s="94"/>
      <c r="E1682" s="94"/>
    </row>
    <row r="1683" spans="1:5" x14ac:dyDescent="0.25">
      <c r="A1683" s="94"/>
      <c r="B1683" s="102"/>
      <c r="C1683" s="94"/>
      <c r="D1683" s="94"/>
      <c r="E1683" s="94"/>
    </row>
    <row r="1684" spans="1:5" x14ac:dyDescent="0.25">
      <c r="A1684" s="94"/>
      <c r="B1684" s="102"/>
      <c r="C1684" s="94"/>
      <c r="D1684" s="94"/>
      <c r="E1684" s="94"/>
    </row>
    <row r="1685" spans="1:5" x14ac:dyDescent="0.25">
      <c r="A1685" s="94"/>
      <c r="B1685" s="102"/>
      <c r="C1685" s="94"/>
      <c r="D1685" s="94"/>
      <c r="E1685" s="94"/>
    </row>
    <row r="1686" spans="1:5" x14ac:dyDescent="0.25">
      <c r="A1686" s="94"/>
      <c r="B1686" s="102"/>
      <c r="C1686" s="94"/>
      <c r="D1686" s="94"/>
      <c r="E1686" s="94"/>
    </row>
    <row r="1687" spans="1:5" x14ac:dyDescent="0.25">
      <c r="A1687" s="94"/>
      <c r="B1687" s="102"/>
      <c r="C1687" s="94"/>
      <c r="D1687" s="94"/>
      <c r="E1687" s="94"/>
    </row>
    <row r="1688" spans="1:5" x14ac:dyDescent="0.25">
      <c r="A1688" s="94"/>
      <c r="B1688" s="102"/>
      <c r="C1688" s="94"/>
      <c r="D1688" s="94"/>
      <c r="E1688" s="94"/>
    </row>
    <row r="1689" spans="1:5" x14ac:dyDescent="0.25">
      <c r="A1689" s="94"/>
      <c r="B1689" s="102"/>
      <c r="C1689" s="94"/>
      <c r="D1689" s="94"/>
      <c r="E1689" s="94"/>
    </row>
    <row r="1690" spans="1:5" x14ac:dyDescent="0.25">
      <c r="A1690" s="94"/>
      <c r="B1690" s="102"/>
      <c r="C1690" s="94"/>
      <c r="D1690" s="94"/>
      <c r="E1690" s="94"/>
    </row>
    <row r="1691" spans="1:5" x14ac:dyDescent="0.25">
      <c r="A1691" s="94"/>
      <c r="B1691" s="102"/>
      <c r="C1691" s="94"/>
      <c r="D1691" s="94"/>
      <c r="E1691" s="94"/>
    </row>
    <row r="1692" spans="1:5" x14ac:dyDescent="0.25">
      <c r="A1692" s="94"/>
      <c r="B1692" s="102"/>
      <c r="C1692" s="94"/>
      <c r="D1692" s="94"/>
      <c r="E1692" s="94"/>
    </row>
    <row r="1693" spans="1:5" x14ac:dyDescent="0.25">
      <c r="A1693" s="94"/>
      <c r="B1693" s="102"/>
      <c r="C1693" s="94"/>
      <c r="D1693" s="94"/>
      <c r="E1693" s="94"/>
    </row>
    <row r="1694" spans="1:5" x14ac:dyDescent="0.25">
      <c r="A1694" s="94"/>
      <c r="B1694" s="102"/>
      <c r="C1694" s="94"/>
      <c r="D1694" s="94"/>
      <c r="E1694" s="94"/>
    </row>
    <row r="1695" spans="1:5" x14ac:dyDescent="0.25">
      <c r="A1695" s="94"/>
      <c r="B1695" s="102"/>
      <c r="C1695" s="94"/>
      <c r="D1695" s="94"/>
      <c r="E1695" s="94"/>
    </row>
    <row r="1696" spans="1:5" x14ac:dyDescent="0.25">
      <c r="A1696" s="94"/>
      <c r="B1696" s="102"/>
      <c r="C1696" s="94"/>
      <c r="D1696" s="94"/>
      <c r="E1696" s="94"/>
    </row>
    <row r="1697" spans="1:5" x14ac:dyDescent="0.25">
      <c r="A1697" s="94"/>
      <c r="B1697" s="102"/>
      <c r="C1697" s="94"/>
      <c r="D1697" s="94"/>
      <c r="E1697" s="94"/>
    </row>
    <row r="1698" spans="1:5" x14ac:dyDescent="0.25">
      <c r="A1698" s="94"/>
      <c r="B1698" s="102"/>
      <c r="C1698" s="94"/>
      <c r="D1698" s="94"/>
      <c r="E1698" s="94"/>
    </row>
    <row r="1699" spans="1:5" x14ac:dyDescent="0.25">
      <c r="A1699" s="94"/>
      <c r="B1699" s="102"/>
      <c r="C1699" s="94"/>
      <c r="D1699" s="94"/>
      <c r="E1699" s="94"/>
    </row>
    <row r="1700" spans="1:5" x14ac:dyDescent="0.25">
      <c r="A1700" s="94"/>
      <c r="B1700" s="102"/>
      <c r="C1700" s="94"/>
      <c r="D1700" s="94"/>
      <c r="E1700" s="94"/>
    </row>
    <row r="1701" spans="1:5" x14ac:dyDescent="0.25">
      <c r="A1701" s="94"/>
      <c r="B1701" s="102"/>
      <c r="C1701" s="94"/>
      <c r="D1701" s="94"/>
      <c r="E1701" s="94"/>
    </row>
    <row r="1702" spans="1:5" x14ac:dyDescent="0.25">
      <c r="A1702" s="94"/>
      <c r="B1702" s="102"/>
      <c r="C1702" s="94"/>
      <c r="D1702" s="94"/>
      <c r="E1702" s="94"/>
    </row>
    <row r="1703" spans="1:5" x14ac:dyDescent="0.25">
      <c r="A1703" s="94"/>
      <c r="B1703" s="102"/>
      <c r="C1703" s="94"/>
      <c r="D1703" s="94"/>
      <c r="E1703" s="94"/>
    </row>
    <row r="1704" spans="1:5" x14ac:dyDescent="0.25">
      <c r="A1704" s="94"/>
      <c r="B1704" s="102"/>
      <c r="C1704" s="94"/>
      <c r="D1704" s="94"/>
      <c r="E1704" s="94"/>
    </row>
    <row r="1705" spans="1:5" x14ac:dyDescent="0.25">
      <c r="A1705" s="94"/>
      <c r="B1705" s="102"/>
      <c r="C1705" s="94"/>
      <c r="D1705" s="94"/>
      <c r="E1705" s="94"/>
    </row>
    <row r="1706" spans="1:5" x14ac:dyDescent="0.25">
      <c r="A1706" s="94"/>
      <c r="B1706" s="102"/>
      <c r="C1706" s="94"/>
      <c r="D1706" s="94"/>
      <c r="E1706" s="94"/>
    </row>
    <row r="1707" spans="1:5" x14ac:dyDescent="0.25">
      <c r="A1707" s="94"/>
      <c r="B1707" s="102"/>
      <c r="C1707" s="94"/>
      <c r="D1707" s="94"/>
      <c r="E1707" s="94"/>
    </row>
    <row r="1708" spans="1:5" x14ac:dyDescent="0.25">
      <c r="A1708" s="94"/>
      <c r="B1708" s="102"/>
      <c r="C1708" s="94"/>
      <c r="D1708" s="94"/>
      <c r="E1708" s="94"/>
    </row>
    <row r="1709" spans="1:5" x14ac:dyDescent="0.25">
      <c r="A1709" s="94"/>
      <c r="B1709" s="102"/>
      <c r="C1709" s="94"/>
      <c r="D1709" s="94"/>
      <c r="E1709" s="94"/>
    </row>
    <row r="1710" spans="1:5" x14ac:dyDescent="0.25">
      <c r="A1710" s="94"/>
      <c r="B1710" s="102"/>
      <c r="C1710" s="94"/>
      <c r="D1710" s="94"/>
      <c r="E1710" s="94"/>
    </row>
    <row r="1711" spans="1:5" x14ac:dyDescent="0.25">
      <c r="A1711" s="94"/>
      <c r="B1711" s="102"/>
      <c r="C1711" s="94"/>
      <c r="D1711" s="94"/>
      <c r="E1711" s="94"/>
    </row>
    <row r="1712" spans="1:5" x14ac:dyDescent="0.25">
      <c r="A1712" s="94"/>
      <c r="B1712" s="102"/>
      <c r="C1712" s="94"/>
      <c r="D1712" s="94"/>
      <c r="E1712" s="94"/>
    </row>
    <row r="1713" spans="1:6" x14ac:dyDescent="0.25">
      <c r="A1713" s="94"/>
      <c r="B1713" s="102"/>
      <c r="C1713" s="94"/>
      <c r="D1713" s="94"/>
      <c r="E1713" s="94"/>
    </row>
    <row r="1714" spans="1:6" x14ac:dyDescent="0.25">
      <c r="A1714" s="98" t="s">
        <v>11</v>
      </c>
      <c r="B1714" s="102">
        <f>SUM(B1666:B1713)</f>
        <v>0</v>
      </c>
      <c r="C1714" s="94"/>
      <c r="D1714" s="94"/>
      <c r="E1714" s="94"/>
    </row>
    <row r="1717" spans="1:6" x14ac:dyDescent="0.25">
      <c r="A1717" s="98" t="s">
        <v>0</v>
      </c>
      <c r="B1717" s="118" t="s">
        <v>1304</v>
      </c>
      <c r="C1717" s="98" t="s">
        <v>1315</v>
      </c>
      <c r="D1717" s="98" t="s">
        <v>537</v>
      </c>
      <c r="E1717" s="98" t="s">
        <v>175</v>
      </c>
    </row>
    <row r="1718" spans="1:6" x14ac:dyDescent="0.25">
      <c r="A1718" s="95" t="s">
        <v>23</v>
      </c>
      <c r="B1718" s="118">
        <v>0</v>
      </c>
      <c r="C1718" s="98"/>
      <c r="D1718" s="98" t="s">
        <v>23</v>
      </c>
      <c r="E1718" s="94"/>
    </row>
    <row r="1719" spans="1:6" x14ac:dyDescent="0.25">
      <c r="A1719" s="94"/>
      <c r="B1719" s="102">
        <v>0</v>
      </c>
      <c r="C1719" s="94"/>
      <c r="D1719" s="94" t="s">
        <v>23</v>
      </c>
      <c r="E1719" s="94"/>
      <c r="F1719" s="133" t="s">
        <v>23</v>
      </c>
    </row>
    <row r="1720" spans="1:6" x14ac:dyDescent="0.25">
      <c r="A1720" s="94"/>
      <c r="B1720" s="102">
        <v>0</v>
      </c>
      <c r="C1720" s="101" t="s">
        <v>23</v>
      </c>
      <c r="D1720" s="94" t="s">
        <v>23</v>
      </c>
      <c r="E1720" s="94" t="s">
        <v>23</v>
      </c>
      <c r="F1720" s="134" t="s">
        <v>23</v>
      </c>
    </row>
    <row r="1721" spans="1:6" x14ac:dyDescent="0.25">
      <c r="A1721" s="94"/>
      <c r="B1721" s="102">
        <v>0</v>
      </c>
      <c r="C1721" s="94" t="s">
        <v>23</v>
      </c>
      <c r="D1721" s="94" t="s">
        <v>23</v>
      </c>
      <c r="E1721" s="94"/>
      <c r="F1721" s="134" t="s">
        <v>23</v>
      </c>
    </row>
    <row r="1722" spans="1:6" x14ac:dyDescent="0.25">
      <c r="A1722" s="94"/>
      <c r="B1722" s="102"/>
      <c r="C1722" s="94"/>
      <c r="D1722" s="94"/>
      <c r="E1722" s="94"/>
    </row>
    <row r="1723" spans="1:6" x14ac:dyDescent="0.25">
      <c r="A1723" s="94"/>
      <c r="B1723" s="102"/>
      <c r="C1723" s="94"/>
      <c r="D1723" s="94"/>
      <c r="E1723" s="94"/>
    </row>
    <row r="1724" spans="1:6" x14ac:dyDescent="0.25">
      <c r="A1724" s="94"/>
      <c r="B1724" s="102"/>
      <c r="C1724" s="94"/>
      <c r="D1724" s="94"/>
      <c r="E1724" s="94"/>
    </row>
    <row r="1725" spans="1:6" x14ac:dyDescent="0.25">
      <c r="A1725" s="94"/>
      <c r="B1725" s="102"/>
      <c r="C1725" s="94"/>
      <c r="D1725" s="94"/>
      <c r="E1725" s="94"/>
    </row>
    <row r="1726" spans="1:6" x14ac:dyDescent="0.25">
      <c r="A1726" s="94"/>
      <c r="B1726" s="102"/>
      <c r="C1726" s="94"/>
      <c r="D1726" s="94"/>
      <c r="E1726" s="94"/>
    </row>
    <row r="1727" spans="1:6" x14ac:dyDescent="0.25">
      <c r="A1727" s="94"/>
      <c r="B1727" s="102"/>
      <c r="C1727" s="94"/>
      <c r="D1727" s="94"/>
      <c r="E1727" s="94"/>
    </row>
    <row r="1728" spans="1:6" x14ac:dyDescent="0.25">
      <c r="A1728" s="94"/>
      <c r="B1728" s="102"/>
      <c r="C1728" s="94"/>
      <c r="D1728" s="94"/>
      <c r="E1728" s="94"/>
    </row>
    <row r="1729" spans="1:5" x14ac:dyDescent="0.25">
      <c r="A1729" s="94"/>
      <c r="B1729" s="102"/>
      <c r="C1729" s="94"/>
      <c r="D1729" s="94"/>
      <c r="E1729" s="94"/>
    </row>
    <row r="1730" spans="1:5" x14ac:dyDescent="0.25">
      <c r="A1730" s="94"/>
      <c r="B1730" s="102"/>
      <c r="C1730" s="94"/>
      <c r="D1730" s="94"/>
      <c r="E1730" s="94"/>
    </row>
    <row r="1731" spans="1:5" x14ac:dyDescent="0.25">
      <c r="A1731" s="94"/>
      <c r="B1731" s="102"/>
      <c r="C1731" s="94"/>
      <c r="D1731" s="94"/>
      <c r="E1731" s="94"/>
    </row>
    <row r="1732" spans="1:5" x14ac:dyDescent="0.25">
      <c r="A1732" s="94"/>
      <c r="B1732" s="102"/>
      <c r="C1732" s="94"/>
      <c r="D1732" s="94"/>
      <c r="E1732" s="94"/>
    </row>
    <row r="1733" spans="1:5" x14ac:dyDescent="0.25">
      <c r="A1733" s="94"/>
      <c r="B1733" s="102"/>
      <c r="C1733" s="94"/>
      <c r="D1733" s="94"/>
      <c r="E1733" s="94"/>
    </row>
    <row r="1734" spans="1:5" x14ac:dyDescent="0.25">
      <c r="A1734" s="94"/>
      <c r="B1734" s="102"/>
      <c r="C1734" s="94"/>
      <c r="D1734" s="94"/>
      <c r="E1734" s="94"/>
    </row>
    <row r="1735" spans="1:5" x14ac:dyDescent="0.25">
      <c r="A1735" s="94"/>
      <c r="B1735" s="102"/>
      <c r="C1735" s="94"/>
      <c r="D1735" s="94"/>
      <c r="E1735" s="94"/>
    </row>
    <row r="1736" spans="1:5" x14ac:dyDescent="0.25">
      <c r="A1736" s="94"/>
      <c r="B1736" s="102"/>
      <c r="C1736" s="94"/>
      <c r="D1736" s="94"/>
      <c r="E1736" s="94"/>
    </row>
    <row r="1737" spans="1:5" x14ac:dyDescent="0.25">
      <c r="A1737" s="94"/>
      <c r="B1737" s="102"/>
      <c r="C1737" s="94"/>
      <c r="D1737" s="94"/>
      <c r="E1737" s="94"/>
    </row>
    <row r="1738" spans="1:5" x14ac:dyDescent="0.25">
      <c r="A1738" s="94"/>
      <c r="B1738" s="102"/>
      <c r="C1738" s="94"/>
      <c r="D1738" s="94"/>
      <c r="E1738" s="94"/>
    </row>
    <row r="1739" spans="1:5" x14ac:dyDescent="0.25">
      <c r="A1739" s="94"/>
      <c r="B1739" s="102"/>
      <c r="C1739" s="94"/>
      <c r="D1739" s="94"/>
      <c r="E1739" s="94"/>
    </row>
    <row r="1740" spans="1:5" x14ac:dyDescent="0.25">
      <c r="A1740" s="94"/>
      <c r="B1740" s="102"/>
      <c r="C1740" s="94"/>
      <c r="D1740" s="94"/>
      <c r="E1740" s="94"/>
    </row>
    <row r="1741" spans="1:5" x14ac:dyDescent="0.25">
      <c r="A1741" s="94"/>
      <c r="B1741" s="102"/>
      <c r="C1741" s="94"/>
      <c r="D1741" s="94"/>
      <c r="E1741" s="94"/>
    </row>
    <row r="1742" spans="1:5" x14ac:dyDescent="0.25">
      <c r="A1742" s="94"/>
      <c r="B1742" s="102"/>
      <c r="C1742" s="94"/>
      <c r="D1742" s="94"/>
      <c r="E1742" s="94"/>
    </row>
    <row r="1743" spans="1:5" x14ac:dyDescent="0.25">
      <c r="A1743" s="94"/>
      <c r="B1743" s="102"/>
      <c r="C1743" s="94"/>
      <c r="D1743" s="94"/>
      <c r="E1743" s="94"/>
    </row>
    <row r="1744" spans="1:5" x14ac:dyDescent="0.25">
      <c r="A1744" s="94"/>
      <c r="B1744" s="102"/>
      <c r="C1744" s="94"/>
      <c r="D1744" s="94"/>
      <c r="E1744" s="94"/>
    </row>
    <row r="1745" spans="1:5" x14ac:dyDescent="0.25">
      <c r="A1745" s="94"/>
      <c r="B1745" s="102"/>
      <c r="C1745" s="94"/>
      <c r="D1745" s="94"/>
      <c r="E1745" s="94"/>
    </row>
    <row r="1746" spans="1:5" x14ac:dyDescent="0.25">
      <c r="A1746" s="94"/>
      <c r="B1746" s="102"/>
      <c r="C1746" s="94"/>
      <c r="D1746" s="94"/>
      <c r="E1746" s="94"/>
    </row>
    <row r="1747" spans="1:5" x14ac:dyDescent="0.25">
      <c r="A1747" s="94"/>
      <c r="B1747" s="102"/>
      <c r="C1747" s="94"/>
      <c r="D1747" s="94"/>
      <c r="E1747" s="94"/>
    </row>
    <row r="1748" spans="1:5" x14ac:dyDescent="0.25">
      <c r="A1748" s="94"/>
      <c r="B1748" s="102"/>
      <c r="C1748" s="94"/>
      <c r="D1748" s="94"/>
      <c r="E1748" s="94"/>
    </row>
    <row r="1749" spans="1:5" x14ac:dyDescent="0.25">
      <c r="A1749" s="94"/>
      <c r="B1749" s="102"/>
      <c r="C1749" s="94"/>
      <c r="D1749" s="94"/>
      <c r="E1749" s="94"/>
    </row>
    <row r="1750" spans="1:5" x14ac:dyDescent="0.25">
      <c r="A1750" s="94"/>
      <c r="B1750" s="102"/>
      <c r="C1750" s="94"/>
      <c r="D1750" s="94"/>
      <c r="E1750" s="94"/>
    </row>
    <row r="1751" spans="1:5" x14ac:dyDescent="0.25">
      <c r="A1751" s="94"/>
      <c r="B1751" s="102"/>
      <c r="C1751" s="94"/>
      <c r="D1751" s="94"/>
      <c r="E1751" s="94"/>
    </row>
    <row r="1752" spans="1:5" x14ac:dyDescent="0.25">
      <c r="A1752" s="94"/>
      <c r="B1752" s="102"/>
      <c r="C1752" s="94"/>
      <c r="D1752" s="94"/>
      <c r="E1752" s="94"/>
    </row>
    <row r="1753" spans="1:5" x14ac:dyDescent="0.25">
      <c r="A1753" s="94"/>
      <c r="B1753" s="102"/>
      <c r="C1753" s="94"/>
      <c r="D1753" s="94"/>
      <c r="E1753" s="94"/>
    </row>
    <row r="1754" spans="1:5" x14ac:dyDescent="0.25">
      <c r="A1754" s="94"/>
      <c r="B1754" s="102"/>
      <c r="C1754" s="94"/>
      <c r="D1754" s="94"/>
      <c r="E1754" s="94"/>
    </row>
    <row r="1755" spans="1:5" x14ac:dyDescent="0.25">
      <c r="A1755" s="94"/>
      <c r="B1755" s="102"/>
      <c r="C1755" s="94"/>
      <c r="D1755" s="94"/>
      <c r="E1755" s="94"/>
    </row>
    <row r="1756" spans="1:5" x14ac:dyDescent="0.25">
      <c r="A1756" s="94"/>
      <c r="B1756" s="102"/>
      <c r="C1756" s="94"/>
      <c r="D1756" s="94"/>
      <c r="E1756" s="94"/>
    </row>
    <row r="1757" spans="1:5" x14ac:dyDescent="0.25">
      <c r="A1757" s="94"/>
      <c r="B1757" s="102"/>
      <c r="C1757" s="94"/>
      <c r="D1757" s="94"/>
      <c r="E1757" s="94"/>
    </row>
    <row r="1758" spans="1:5" x14ac:dyDescent="0.25">
      <c r="A1758" s="94"/>
      <c r="B1758" s="102"/>
      <c r="C1758" s="94"/>
      <c r="D1758" s="94"/>
      <c r="E1758" s="94"/>
    </row>
    <row r="1759" spans="1:5" x14ac:dyDescent="0.25">
      <c r="A1759" s="94"/>
      <c r="B1759" s="102"/>
      <c r="C1759" s="94"/>
      <c r="D1759" s="94"/>
      <c r="E1759" s="94"/>
    </row>
    <row r="1760" spans="1:5" x14ac:dyDescent="0.25">
      <c r="A1760" s="94"/>
      <c r="B1760" s="102"/>
      <c r="C1760" s="94"/>
      <c r="D1760" s="94"/>
      <c r="E1760" s="94"/>
    </row>
    <row r="1761" spans="1:5" x14ac:dyDescent="0.25">
      <c r="A1761" s="94"/>
      <c r="B1761" s="102"/>
      <c r="C1761" s="94"/>
      <c r="D1761" s="94"/>
      <c r="E1761" s="94"/>
    </row>
    <row r="1762" spans="1:5" x14ac:dyDescent="0.25">
      <c r="A1762" s="94"/>
      <c r="B1762" s="102"/>
      <c r="C1762" s="94"/>
      <c r="D1762" s="94"/>
      <c r="E1762" s="94"/>
    </row>
    <row r="1763" spans="1:5" x14ac:dyDescent="0.25">
      <c r="A1763" s="94"/>
      <c r="B1763" s="102"/>
      <c r="C1763" s="94"/>
      <c r="D1763" s="94"/>
      <c r="E1763" s="94"/>
    </row>
    <row r="1764" spans="1:5" x14ac:dyDescent="0.25">
      <c r="A1764" s="94"/>
      <c r="B1764" s="102"/>
      <c r="C1764" s="94"/>
      <c r="D1764" s="94"/>
      <c r="E1764" s="94"/>
    </row>
    <row r="1765" spans="1:5" x14ac:dyDescent="0.25">
      <c r="A1765" s="94"/>
      <c r="B1765" s="102"/>
      <c r="C1765" s="94"/>
      <c r="D1765" s="94"/>
      <c r="E1765" s="94"/>
    </row>
    <row r="1766" spans="1:5" x14ac:dyDescent="0.25">
      <c r="A1766" s="98" t="s">
        <v>11</v>
      </c>
      <c r="B1766" s="102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118" t="s">
        <v>1304</v>
      </c>
      <c r="C1769" s="98" t="s">
        <v>1315</v>
      </c>
      <c r="D1769" s="98" t="s">
        <v>537</v>
      </c>
      <c r="E1769" s="98" t="s">
        <v>175</v>
      </c>
    </row>
    <row r="1770" spans="1:5" x14ac:dyDescent="0.25">
      <c r="A1770" s="95" t="s">
        <v>23</v>
      </c>
      <c r="B1770" s="118">
        <v>0</v>
      </c>
      <c r="C1770" s="98"/>
      <c r="D1770" s="98" t="s">
        <v>23</v>
      </c>
      <c r="E1770" s="94"/>
    </row>
    <row r="1771" spans="1:5" x14ac:dyDescent="0.25">
      <c r="A1771" s="94"/>
      <c r="B1771" s="102">
        <v>0</v>
      </c>
      <c r="C1771" s="94"/>
      <c r="D1771" s="94" t="s">
        <v>23</v>
      </c>
      <c r="E1771" s="94"/>
    </row>
    <row r="1772" spans="1:5" x14ac:dyDescent="0.25">
      <c r="A1772" s="94"/>
      <c r="B1772" s="102">
        <v>0</v>
      </c>
      <c r="C1772" s="101" t="s">
        <v>23</v>
      </c>
      <c r="D1772" s="94" t="s">
        <v>23</v>
      </c>
      <c r="E1772" s="94" t="s">
        <v>23</v>
      </c>
    </row>
    <row r="1773" spans="1:5" x14ac:dyDescent="0.25">
      <c r="A1773" s="94"/>
      <c r="B1773" s="102">
        <v>0</v>
      </c>
      <c r="C1773" s="94" t="s">
        <v>23</v>
      </c>
      <c r="D1773" s="94" t="s">
        <v>23</v>
      </c>
      <c r="E1773" s="94"/>
    </row>
    <row r="1774" spans="1:5" x14ac:dyDescent="0.25">
      <c r="A1774" s="94"/>
      <c r="B1774" s="102"/>
      <c r="C1774" s="94"/>
      <c r="D1774" s="94"/>
      <c r="E1774" s="94"/>
    </row>
    <row r="1775" spans="1:5" x14ac:dyDescent="0.25">
      <c r="A1775" s="94"/>
      <c r="B1775" s="102"/>
      <c r="C1775" s="94"/>
      <c r="D1775" s="94"/>
      <c r="E1775" s="94"/>
    </row>
    <row r="1776" spans="1:5" x14ac:dyDescent="0.25">
      <c r="A1776" s="94"/>
      <c r="B1776" s="102"/>
      <c r="C1776" s="94"/>
      <c r="D1776" s="94"/>
      <c r="E1776" s="94"/>
    </row>
    <row r="1777" spans="1:5" x14ac:dyDescent="0.25">
      <c r="A1777" s="94"/>
      <c r="B1777" s="102"/>
      <c r="C1777" s="94"/>
      <c r="D1777" s="94"/>
      <c r="E1777" s="94"/>
    </row>
    <row r="1778" spans="1:5" x14ac:dyDescent="0.25">
      <c r="A1778" s="94"/>
      <c r="B1778" s="102"/>
      <c r="C1778" s="94"/>
      <c r="D1778" s="94"/>
      <c r="E1778" s="94"/>
    </row>
    <row r="1779" spans="1:5" x14ac:dyDescent="0.25">
      <c r="A1779" s="94"/>
      <c r="B1779" s="102"/>
      <c r="C1779" s="94"/>
      <c r="D1779" s="94"/>
      <c r="E1779" s="94"/>
    </row>
    <row r="1780" spans="1:5" x14ac:dyDescent="0.25">
      <c r="A1780" s="94"/>
      <c r="B1780" s="102"/>
      <c r="C1780" s="94"/>
      <c r="D1780" s="94"/>
      <c r="E1780" s="94"/>
    </row>
    <row r="1781" spans="1:5" x14ac:dyDescent="0.25">
      <c r="A1781" s="94"/>
      <c r="B1781" s="102"/>
      <c r="C1781" s="94"/>
      <c r="D1781" s="94"/>
      <c r="E1781" s="94"/>
    </row>
    <row r="1782" spans="1:5" x14ac:dyDescent="0.25">
      <c r="A1782" s="94"/>
      <c r="B1782" s="102"/>
      <c r="C1782" s="94"/>
      <c r="D1782" s="94"/>
      <c r="E1782" s="94"/>
    </row>
    <row r="1783" spans="1:5" x14ac:dyDescent="0.25">
      <c r="A1783" s="94"/>
      <c r="B1783" s="102"/>
      <c r="C1783" s="94"/>
      <c r="D1783" s="94"/>
      <c r="E1783" s="94"/>
    </row>
    <row r="1784" spans="1:5" x14ac:dyDescent="0.25">
      <c r="A1784" s="94"/>
      <c r="B1784" s="102"/>
      <c r="C1784" s="94"/>
      <c r="D1784" s="94"/>
      <c r="E1784" s="94"/>
    </row>
    <row r="1785" spans="1:5" x14ac:dyDescent="0.25">
      <c r="A1785" s="94"/>
      <c r="B1785" s="102"/>
      <c r="C1785" s="94"/>
      <c r="D1785" s="94"/>
      <c r="E1785" s="94"/>
    </row>
    <row r="1786" spans="1:5" x14ac:dyDescent="0.25">
      <c r="A1786" s="94"/>
      <c r="B1786" s="102"/>
      <c r="C1786" s="94"/>
      <c r="D1786" s="94"/>
      <c r="E1786" s="94"/>
    </row>
    <row r="1787" spans="1:5" x14ac:dyDescent="0.25">
      <c r="A1787" s="94"/>
      <c r="B1787" s="102"/>
      <c r="C1787" s="94"/>
      <c r="D1787" s="94"/>
      <c r="E1787" s="94"/>
    </row>
    <row r="1788" spans="1:5" x14ac:dyDescent="0.25">
      <c r="A1788" s="94"/>
      <c r="B1788" s="102"/>
      <c r="C1788" s="94"/>
      <c r="D1788" s="94"/>
      <c r="E1788" s="94"/>
    </row>
    <row r="1789" spans="1:5" x14ac:dyDescent="0.25">
      <c r="A1789" s="94"/>
      <c r="B1789" s="102"/>
      <c r="C1789" s="94"/>
      <c r="D1789" s="94"/>
      <c r="E1789" s="94"/>
    </row>
    <row r="1790" spans="1:5" x14ac:dyDescent="0.25">
      <c r="A1790" s="94"/>
      <c r="B1790" s="102"/>
      <c r="C1790" s="94"/>
      <c r="D1790" s="94"/>
      <c r="E1790" s="94"/>
    </row>
    <row r="1791" spans="1:5" x14ac:dyDescent="0.25">
      <c r="A1791" s="94"/>
      <c r="B1791" s="102"/>
      <c r="C1791" s="94"/>
      <c r="D1791" s="94"/>
      <c r="E1791" s="94"/>
    </row>
    <row r="1792" spans="1:5" x14ac:dyDescent="0.25">
      <c r="A1792" s="94"/>
      <c r="B1792" s="102"/>
      <c r="C1792" s="94"/>
      <c r="D1792" s="94"/>
      <c r="E1792" s="94"/>
    </row>
    <row r="1793" spans="1:5" x14ac:dyDescent="0.25">
      <c r="A1793" s="94"/>
      <c r="B1793" s="102"/>
      <c r="C1793" s="94"/>
      <c r="D1793" s="94"/>
      <c r="E1793" s="94"/>
    </row>
    <row r="1794" spans="1:5" x14ac:dyDescent="0.25">
      <c r="A1794" s="94"/>
      <c r="B1794" s="102"/>
      <c r="C1794" s="94"/>
      <c r="D1794" s="94"/>
      <c r="E1794" s="94"/>
    </row>
    <row r="1795" spans="1:5" x14ac:dyDescent="0.25">
      <c r="A1795" s="94"/>
      <c r="B1795" s="102"/>
      <c r="C1795" s="94"/>
      <c r="D1795" s="94"/>
      <c r="E1795" s="94"/>
    </row>
    <row r="1796" spans="1:5" x14ac:dyDescent="0.25">
      <c r="A1796" s="94"/>
      <c r="B1796" s="102"/>
      <c r="C1796" s="94"/>
      <c r="D1796" s="94"/>
      <c r="E1796" s="94"/>
    </row>
    <row r="1797" spans="1:5" x14ac:dyDescent="0.25">
      <c r="A1797" s="94"/>
      <c r="B1797" s="102"/>
      <c r="C1797" s="94"/>
      <c r="D1797" s="94"/>
      <c r="E1797" s="94"/>
    </row>
    <row r="1798" spans="1:5" x14ac:dyDescent="0.25">
      <c r="A1798" s="94"/>
      <c r="B1798" s="102"/>
      <c r="C1798" s="94"/>
      <c r="D1798" s="94"/>
      <c r="E1798" s="94"/>
    </row>
    <row r="1799" spans="1:5" x14ac:dyDescent="0.25">
      <c r="A1799" s="94"/>
      <c r="B1799" s="102"/>
      <c r="C1799" s="94"/>
      <c r="D1799" s="94"/>
      <c r="E1799" s="94"/>
    </row>
    <row r="1800" spans="1:5" x14ac:dyDescent="0.25">
      <c r="A1800" s="94"/>
      <c r="B1800" s="102"/>
      <c r="C1800" s="94"/>
      <c r="D1800" s="94"/>
      <c r="E1800" s="94"/>
    </row>
    <row r="1801" spans="1:5" x14ac:dyDescent="0.25">
      <c r="A1801" s="94"/>
      <c r="B1801" s="102"/>
      <c r="C1801" s="94"/>
      <c r="D1801" s="94"/>
      <c r="E1801" s="94"/>
    </row>
    <row r="1802" spans="1:5" x14ac:dyDescent="0.25">
      <c r="A1802" s="94"/>
      <c r="B1802" s="102"/>
      <c r="C1802" s="94"/>
      <c r="D1802" s="94"/>
      <c r="E1802" s="94"/>
    </row>
    <row r="1803" spans="1:5" x14ac:dyDescent="0.25">
      <c r="A1803" s="94"/>
      <c r="B1803" s="102"/>
      <c r="C1803" s="94"/>
      <c r="D1803" s="94"/>
      <c r="E1803" s="94"/>
    </row>
    <row r="1804" spans="1:5" x14ac:dyDescent="0.25">
      <c r="A1804" s="94"/>
      <c r="B1804" s="102"/>
      <c r="C1804" s="94"/>
      <c r="D1804" s="94"/>
      <c r="E1804" s="94"/>
    </row>
    <row r="1805" spans="1:5" x14ac:dyDescent="0.25">
      <c r="A1805" s="94"/>
      <c r="B1805" s="102"/>
      <c r="C1805" s="94"/>
      <c r="D1805" s="94"/>
      <c r="E1805" s="94"/>
    </row>
    <row r="1806" spans="1:5" x14ac:dyDescent="0.25">
      <c r="A1806" s="94"/>
      <c r="B1806" s="102"/>
      <c r="C1806" s="94"/>
      <c r="D1806" s="94"/>
      <c r="E1806" s="94"/>
    </row>
    <row r="1807" spans="1:5" x14ac:dyDescent="0.25">
      <c r="A1807" s="94"/>
      <c r="B1807" s="102"/>
      <c r="C1807" s="94"/>
      <c r="D1807" s="94"/>
      <c r="E1807" s="94"/>
    </row>
    <row r="1808" spans="1:5" x14ac:dyDescent="0.25">
      <c r="A1808" s="94"/>
      <c r="B1808" s="102"/>
      <c r="C1808" s="94"/>
      <c r="D1808" s="94"/>
      <c r="E1808" s="94"/>
    </row>
    <row r="1809" spans="1:5" x14ac:dyDescent="0.25">
      <c r="A1809" s="94"/>
      <c r="B1809" s="102"/>
      <c r="C1809" s="94"/>
      <c r="D1809" s="94"/>
      <c r="E1809" s="94"/>
    </row>
    <row r="1810" spans="1:5" x14ac:dyDescent="0.25">
      <c r="A1810" s="94"/>
      <c r="B1810" s="102"/>
      <c r="C1810" s="94"/>
      <c r="D1810" s="94"/>
      <c r="E1810" s="94"/>
    </row>
    <row r="1811" spans="1:5" x14ac:dyDescent="0.25">
      <c r="A1811" s="94"/>
      <c r="B1811" s="102"/>
      <c r="C1811" s="94"/>
      <c r="D1811" s="94"/>
      <c r="E1811" s="94"/>
    </row>
    <row r="1812" spans="1:5" x14ac:dyDescent="0.25">
      <c r="A1812" s="94"/>
      <c r="B1812" s="102"/>
      <c r="C1812" s="94"/>
      <c r="D1812" s="94"/>
      <c r="E1812" s="94"/>
    </row>
    <row r="1813" spans="1:5" x14ac:dyDescent="0.25">
      <c r="A1813" s="94"/>
      <c r="B1813" s="102"/>
      <c r="C1813" s="94"/>
      <c r="D1813" s="94"/>
      <c r="E1813" s="94"/>
    </row>
    <row r="1814" spans="1:5" x14ac:dyDescent="0.25">
      <c r="A1814" s="94"/>
      <c r="B1814" s="102"/>
      <c r="C1814" s="94"/>
      <c r="D1814" s="94"/>
      <c r="E1814" s="94"/>
    </row>
    <row r="1815" spans="1:5" x14ac:dyDescent="0.25">
      <c r="A1815" s="94"/>
      <c r="B1815" s="102"/>
      <c r="C1815" s="94"/>
      <c r="D1815" s="94"/>
      <c r="E1815" s="94"/>
    </row>
    <row r="1816" spans="1:5" x14ac:dyDescent="0.25">
      <c r="A1816" s="94"/>
      <c r="B1816" s="102"/>
      <c r="C1816" s="94"/>
      <c r="D1816" s="94"/>
      <c r="E1816" s="94"/>
    </row>
    <row r="1817" spans="1:5" x14ac:dyDescent="0.25">
      <c r="A1817" s="94"/>
      <c r="B1817" s="102"/>
      <c r="C1817" s="94"/>
      <c r="D1817" s="94"/>
      <c r="E1817" s="94"/>
    </row>
    <row r="1818" spans="1:5" x14ac:dyDescent="0.25">
      <c r="A1818" s="98" t="s">
        <v>11</v>
      </c>
      <c r="B1818" s="102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118" t="s">
        <v>1304</v>
      </c>
      <c r="C1821" s="98" t="s">
        <v>1315</v>
      </c>
      <c r="D1821" s="98" t="s">
        <v>537</v>
      </c>
      <c r="E1821" s="98" t="s">
        <v>175</v>
      </c>
    </row>
    <row r="1822" spans="1:5" x14ac:dyDescent="0.25">
      <c r="A1822" s="95" t="s">
        <v>23</v>
      </c>
      <c r="B1822" s="118">
        <v>0</v>
      </c>
      <c r="C1822" s="98"/>
      <c r="D1822" s="98" t="s">
        <v>23</v>
      </c>
      <c r="E1822" s="94"/>
    </row>
    <row r="1823" spans="1:5" x14ac:dyDescent="0.25">
      <c r="A1823" s="94"/>
      <c r="B1823" s="102">
        <v>0</v>
      </c>
      <c r="C1823" s="94"/>
      <c r="D1823" s="94" t="s">
        <v>23</v>
      </c>
      <c r="E1823" s="94"/>
    </row>
    <row r="1824" spans="1:5" x14ac:dyDescent="0.25">
      <c r="A1824" s="94"/>
      <c r="B1824" s="102">
        <v>0</v>
      </c>
      <c r="C1824" s="101" t="s">
        <v>23</v>
      </c>
      <c r="D1824" s="94" t="s">
        <v>23</v>
      </c>
      <c r="E1824" s="94" t="s">
        <v>23</v>
      </c>
    </row>
    <row r="1825" spans="1:5" x14ac:dyDescent="0.25">
      <c r="A1825" s="94"/>
      <c r="B1825" s="102">
        <v>0</v>
      </c>
      <c r="C1825" s="94" t="s">
        <v>23</v>
      </c>
      <c r="D1825" s="94" t="s">
        <v>23</v>
      </c>
      <c r="E1825" s="94"/>
    </row>
    <row r="1826" spans="1:5" x14ac:dyDescent="0.25">
      <c r="A1826" s="94"/>
      <c r="B1826" s="102"/>
      <c r="C1826" s="94"/>
      <c r="D1826" s="94"/>
      <c r="E1826" s="94"/>
    </row>
    <row r="1827" spans="1:5" x14ac:dyDescent="0.25">
      <c r="A1827" s="94"/>
      <c r="B1827" s="102"/>
      <c r="C1827" s="94"/>
      <c r="D1827" s="94"/>
      <c r="E1827" s="94"/>
    </row>
    <row r="1828" spans="1:5" x14ac:dyDescent="0.25">
      <c r="A1828" s="94"/>
      <c r="B1828" s="102"/>
      <c r="C1828" s="94"/>
      <c r="D1828" s="94"/>
      <c r="E1828" s="94"/>
    </row>
    <row r="1829" spans="1:5" x14ac:dyDescent="0.25">
      <c r="A1829" s="94"/>
      <c r="B1829" s="102"/>
      <c r="C1829" s="94"/>
      <c r="D1829" s="94"/>
      <c r="E1829" s="94"/>
    </row>
    <row r="1830" spans="1:5" x14ac:dyDescent="0.25">
      <c r="A1830" s="94"/>
      <c r="B1830" s="102"/>
      <c r="C1830" s="94"/>
      <c r="D1830" s="94"/>
      <c r="E1830" s="94"/>
    </row>
    <row r="1831" spans="1:5" x14ac:dyDescent="0.25">
      <c r="A1831" s="94"/>
      <c r="B1831" s="102"/>
      <c r="C1831" s="94"/>
      <c r="D1831" s="94"/>
      <c r="E1831" s="94"/>
    </row>
    <row r="1832" spans="1:5" x14ac:dyDescent="0.25">
      <c r="A1832" s="94"/>
      <c r="B1832" s="102"/>
      <c r="C1832" s="94"/>
      <c r="D1832" s="94"/>
      <c r="E1832" s="94"/>
    </row>
    <row r="1833" spans="1:5" x14ac:dyDescent="0.25">
      <c r="A1833" s="94"/>
      <c r="B1833" s="102"/>
      <c r="C1833" s="94"/>
      <c r="D1833" s="94"/>
      <c r="E1833" s="94"/>
    </row>
    <row r="1834" spans="1:5" x14ac:dyDescent="0.25">
      <c r="A1834" s="94"/>
      <c r="B1834" s="102"/>
      <c r="C1834" s="94"/>
      <c r="D1834" s="94"/>
      <c r="E1834" s="94"/>
    </row>
    <row r="1835" spans="1:5" x14ac:dyDescent="0.25">
      <c r="A1835" s="94"/>
      <c r="B1835" s="102"/>
      <c r="C1835" s="94"/>
      <c r="D1835" s="94"/>
      <c r="E1835" s="94"/>
    </row>
    <row r="1836" spans="1:5" x14ac:dyDescent="0.25">
      <c r="A1836" s="94"/>
      <c r="B1836" s="102"/>
      <c r="C1836" s="94"/>
      <c r="D1836" s="94"/>
      <c r="E1836" s="94"/>
    </row>
    <row r="1837" spans="1:5" x14ac:dyDescent="0.25">
      <c r="A1837" s="94"/>
      <c r="B1837" s="102"/>
      <c r="C1837" s="94"/>
      <c r="D1837" s="94"/>
      <c r="E1837" s="94"/>
    </row>
    <row r="1838" spans="1:5" x14ac:dyDescent="0.25">
      <c r="A1838" s="94"/>
      <c r="B1838" s="102"/>
      <c r="C1838" s="94"/>
      <c r="D1838" s="94"/>
      <c r="E1838" s="94"/>
    </row>
    <row r="1839" spans="1:5" x14ac:dyDescent="0.25">
      <c r="A1839" s="94"/>
      <c r="B1839" s="102"/>
      <c r="C1839" s="94"/>
      <c r="D1839" s="94"/>
      <c r="E1839" s="94"/>
    </row>
    <row r="1840" spans="1:5" x14ac:dyDescent="0.25">
      <c r="A1840" s="94"/>
      <c r="B1840" s="102"/>
      <c r="C1840" s="94"/>
      <c r="D1840" s="94"/>
      <c r="E1840" s="94"/>
    </row>
    <row r="1841" spans="1:5" x14ac:dyDescent="0.25">
      <c r="A1841" s="94"/>
      <c r="B1841" s="102"/>
      <c r="C1841" s="94"/>
      <c r="D1841" s="94"/>
      <c r="E1841" s="94"/>
    </row>
    <row r="1842" spans="1:5" x14ac:dyDescent="0.25">
      <c r="A1842" s="94"/>
      <c r="B1842" s="102"/>
      <c r="C1842" s="94"/>
      <c r="D1842" s="94"/>
      <c r="E1842" s="94"/>
    </row>
    <row r="1843" spans="1:5" x14ac:dyDescent="0.25">
      <c r="A1843" s="94"/>
      <c r="B1843" s="102"/>
      <c r="C1843" s="94"/>
      <c r="D1843" s="94"/>
      <c r="E1843" s="94"/>
    </row>
    <row r="1844" spans="1:5" x14ac:dyDescent="0.25">
      <c r="A1844" s="94"/>
      <c r="B1844" s="102"/>
      <c r="C1844" s="94"/>
      <c r="D1844" s="94"/>
      <c r="E1844" s="94"/>
    </row>
    <row r="1845" spans="1:5" x14ac:dyDescent="0.25">
      <c r="A1845" s="94"/>
      <c r="B1845" s="102"/>
      <c r="C1845" s="94"/>
      <c r="D1845" s="94"/>
      <c r="E1845" s="94"/>
    </row>
    <row r="1846" spans="1:5" x14ac:dyDescent="0.25">
      <c r="A1846" s="94"/>
      <c r="B1846" s="102"/>
      <c r="C1846" s="94"/>
      <c r="D1846" s="94"/>
      <c r="E1846" s="94"/>
    </row>
    <row r="1847" spans="1:5" x14ac:dyDescent="0.25">
      <c r="A1847" s="94"/>
      <c r="B1847" s="102"/>
      <c r="C1847" s="94"/>
      <c r="D1847" s="94"/>
      <c r="E1847" s="94"/>
    </row>
    <row r="1848" spans="1:5" x14ac:dyDescent="0.25">
      <c r="A1848" s="94"/>
      <c r="B1848" s="102"/>
      <c r="C1848" s="94"/>
      <c r="D1848" s="94"/>
      <c r="E1848" s="94"/>
    </row>
    <row r="1849" spans="1:5" x14ac:dyDescent="0.25">
      <c r="A1849" s="94"/>
      <c r="B1849" s="102"/>
      <c r="C1849" s="94"/>
      <c r="D1849" s="94"/>
      <c r="E1849" s="94"/>
    </row>
    <row r="1850" spans="1:5" x14ac:dyDescent="0.25">
      <c r="A1850" s="94"/>
      <c r="B1850" s="102"/>
      <c r="C1850" s="94"/>
      <c r="D1850" s="94"/>
      <c r="E1850" s="94"/>
    </row>
    <row r="1851" spans="1:5" x14ac:dyDescent="0.25">
      <c r="A1851" s="94"/>
      <c r="B1851" s="102"/>
      <c r="C1851" s="94"/>
      <c r="D1851" s="94"/>
      <c r="E1851" s="94"/>
    </row>
    <row r="1852" spans="1:5" x14ac:dyDescent="0.25">
      <c r="A1852" s="94"/>
      <c r="B1852" s="102"/>
      <c r="C1852" s="94"/>
      <c r="D1852" s="94"/>
      <c r="E1852" s="94"/>
    </row>
    <row r="1853" spans="1:5" x14ac:dyDescent="0.25">
      <c r="A1853" s="94"/>
      <c r="B1853" s="102"/>
      <c r="C1853" s="94"/>
      <c r="D1853" s="94"/>
      <c r="E1853" s="94"/>
    </row>
    <row r="1854" spans="1:5" x14ac:dyDescent="0.25">
      <c r="A1854" s="94"/>
      <c r="B1854" s="102"/>
      <c r="C1854" s="94"/>
      <c r="D1854" s="94"/>
      <c r="E1854" s="94"/>
    </row>
    <row r="1855" spans="1:5" x14ac:dyDescent="0.25">
      <c r="A1855" s="94"/>
      <c r="B1855" s="102"/>
      <c r="C1855" s="94"/>
      <c r="D1855" s="94"/>
      <c r="E1855" s="94"/>
    </row>
    <row r="1856" spans="1:5" x14ac:dyDescent="0.25">
      <c r="A1856" s="94"/>
      <c r="B1856" s="102"/>
      <c r="C1856" s="94"/>
      <c r="D1856" s="94"/>
      <c r="E1856" s="94"/>
    </row>
    <row r="1857" spans="1:5" x14ac:dyDescent="0.25">
      <c r="A1857" s="94"/>
      <c r="B1857" s="102"/>
      <c r="C1857" s="94"/>
      <c r="D1857" s="94"/>
      <c r="E1857" s="94"/>
    </row>
    <row r="1858" spans="1:5" x14ac:dyDescent="0.25">
      <c r="A1858" s="94"/>
      <c r="B1858" s="102"/>
      <c r="C1858" s="94"/>
      <c r="D1858" s="94"/>
      <c r="E1858" s="94"/>
    </row>
    <row r="1859" spans="1:5" x14ac:dyDescent="0.25">
      <c r="A1859" s="94"/>
      <c r="B1859" s="102"/>
      <c r="C1859" s="94"/>
      <c r="D1859" s="94"/>
      <c r="E1859" s="94"/>
    </row>
    <row r="1860" spans="1:5" x14ac:dyDescent="0.25">
      <c r="A1860" s="94"/>
      <c r="B1860" s="102"/>
      <c r="C1860" s="94"/>
      <c r="D1860" s="94"/>
      <c r="E1860" s="94"/>
    </row>
    <row r="1861" spans="1:5" x14ac:dyDescent="0.25">
      <c r="A1861" s="94"/>
      <c r="B1861" s="102"/>
      <c r="C1861" s="94"/>
      <c r="D1861" s="94"/>
      <c r="E1861" s="94"/>
    </row>
    <row r="1862" spans="1:5" x14ac:dyDescent="0.25">
      <c r="A1862" s="94"/>
      <c r="B1862" s="102"/>
      <c r="C1862" s="94"/>
      <c r="D1862" s="94"/>
      <c r="E1862" s="94"/>
    </row>
    <row r="1863" spans="1:5" x14ac:dyDescent="0.25">
      <c r="A1863" s="94"/>
      <c r="B1863" s="102"/>
      <c r="C1863" s="94"/>
      <c r="D1863" s="94"/>
      <c r="E1863" s="94"/>
    </row>
    <row r="1864" spans="1:5" x14ac:dyDescent="0.25">
      <c r="A1864" s="94"/>
      <c r="B1864" s="102"/>
      <c r="C1864" s="94"/>
      <c r="D1864" s="94"/>
      <c r="E1864" s="94"/>
    </row>
    <row r="1865" spans="1:5" x14ac:dyDescent="0.25">
      <c r="A1865" s="94"/>
      <c r="B1865" s="102"/>
      <c r="C1865" s="94"/>
      <c r="D1865" s="94"/>
      <c r="E1865" s="94"/>
    </row>
    <row r="1866" spans="1:5" x14ac:dyDescent="0.25">
      <c r="A1866" s="94"/>
      <c r="B1866" s="102"/>
      <c r="C1866" s="94"/>
      <c r="D1866" s="94"/>
      <c r="E1866" s="94"/>
    </row>
    <row r="1867" spans="1:5" x14ac:dyDescent="0.25">
      <c r="A1867" s="94"/>
      <c r="B1867" s="102"/>
      <c r="C1867" s="94"/>
      <c r="D1867" s="94"/>
      <c r="E1867" s="94"/>
    </row>
    <row r="1868" spans="1:5" x14ac:dyDescent="0.25">
      <c r="A1868" s="94"/>
      <c r="B1868" s="102"/>
      <c r="C1868" s="94"/>
      <c r="D1868" s="94"/>
      <c r="E1868" s="94"/>
    </row>
    <row r="1869" spans="1:5" x14ac:dyDescent="0.25">
      <c r="A1869" s="94"/>
      <c r="B1869" s="102"/>
      <c r="C1869" s="94"/>
      <c r="D1869" s="94"/>
      <c r="E1869" s="94"/>
    </row>
    <row r="1870" spans="1:5" x14ac:dyDescent="0.25">
      <c r="A1870" s="98" t="s">
        <v>11</v>
      </c>
      <c r="B1870" s="102">
        <f>SUM(B1822:B1869)</f>
        <v>0</v>
      </c>
      <c r="C1870" s="94"/>
      <c r="D1870" s="94"/>
      <c r="E1870" s="94"/>
    </row>
    <row r="1873" spans="1:6" x14ac:dyDescent="0.25">
      <c r="A1873" s="98" t="s">
        <v>0</v>
      </c>
      <c r="B1873" s="118" t="s">
        <v>1304</v>
      </c>
      <c r="C1873" s="98" t="s">
        <v>1315</v>
      </c>
      <c r="D1873" s="98" t="s">
        <v>537</v>
      </c>
      <c r="E1873" s="98" t="s">
        <v>175</v>
      </c>
    </row>
    <row r="1874" spans="1:6" x14ac:dyDescent="0.25">
      <c r="A1874" s="95" t="s">
        <v>23</v>
      </c>
      <c r="B1874" s="118">
        <v>0</v>
      </c>
      <c r="C1874" s="98"/>
      <c r="D1874" s="98" t="s">
        <v>23</v>
      </c>
      <c r="E1874" s="94"/>
    </row>
    <row r="1875" spans="1:6" x14ac:dyDescent="0.25">
      <c r="A1875" s="94"/>
      <c r="B1875" s="102">
        <v>0</v>
      </c>
      <c r="C1875" s="94"/>
      <c r="D1875" s="94" t="s">
        <v>23</v>
      </c>
      <c r="E1875" s="94"/>
      <c r="F1875" s="133" t="s">
        <v>23</v>
      </c>
    </row>
    <row r="1876" spans="1:6" x14ac:dyDescent="0.25">
      <c r="A1876" s="94"/>
      <c r="B1876" s="102">
        <v>0</v>
      </c>
      <c r="C1876" s="101" t="s">
        <v>23</v>
      </c>
      <c r="D1876" s="94" t="s">
        <v>23</v>
      </c>
      <c r="E1876" s="94" t="s">
        <v>23</v>
      </c>
      <c r="F1876" s="134" t="s">
        <v>23</v>
      </c>
    </row>
    <row r="1877" spans="1:6" x14ac:dyDescent="0.25">
      <c r="A1877" s="94"/>
      <c r="B1877" s="102">
        <v>0</v>
      </c>
      <c r="C1877" s="94" t="s">
        <v>23</v>
      </c>
      <c r="D1877" s="94" t="s">
        <v>23</v>
      </c>
      <c r="E1877" s="94"/>
      <c r="F1877" s="134" t="s">
        <v>23</v>
      </c>
    </row>
    <row r="1878" spans="1:6" x14ac:dyDescent="0.25">
      <c r="A1878" s="94"/>
      <c r="B1878" s="102"/>
      <c r="C1878" s="94"/>
      <c r="D1878" s="94"/>
      <c r="E1878" s="94"/>
      <c r="F1878" s="135" t="s">
        <v>23</v>
      </c>
    </row>
    <row r="1879" spans="1:6" x14ac:dyDescent="0.25">
      <c r="A1879" s="94"/>
      <c r="B1879" s="102"/>
      <c r="C1879" s="94"/>
      <c r="D1879" s="94"/>
      <c r="E1879" s="94"/>
      <c r="F1879" s="135" t="s">
        <v>23</v>
      </c>
    </row>
    <row r="1880" spans="1:6" x14ac:dyDescent="0.25">
      <c r="A1880" s="94"/>
      <c r="B1880" s="102"/>
      <c r="C1880" s="94"/>
      <c r="D1880" s="94"/>
      <c r="E1880" s="94"/>
      <c r="F1880" t="s">
        <v>23</v>
      </c>
    </row>
    <row r="1881" spans="1:6" x14ac:dyDescent="0.25">
      <c r="A1881" s="94"/>
      <c r="B1881" s="102"/>
      <c r="C1881" s="94"/>
      <c r="D1881" s="94"/>
      <c r="E1881" s="94"/>
    </row>
    <row r="1882" spans="1:6" x14ac:dyDescent="0.25">
      <c r="A1882" s="94"/>
      <c r="B1882" s="102"/>
      <c r="C1882" s="94"/>
      <c r="D1882" s="94"/>
      <c r="E1882" s="94"/>
    </row>
    <row r="1883" spans="1:6" x14ac:dyDescent="0.25">
      <c r="A1883" s="94"/>
      <c r="B1883" s="102"/>
      <c r="C1883" s="94"/>
      <c r="D1883" s="94"/>
      <c r="E1883" s="94"/>
      <c r="F1883" s="134" t="s">
        <v>23</v>
      </c>
    </row>
    <row r="1884" spans="1:6" x14ac:dyDescent="0.25">
      <c r="A1884" s="94"/>
      <c r="B1884" s="102"/>
      <c r="C1884" s="94"/>
      <c r="D1884" s="94"/>
      <c r="E1884" s="94"/>
    </row>
    <row r="1885" spans="1:6" x14ac:dyDescent="0.25">
      <c r="A1885" s="94"/>
      <c r="B1885" s="102"/>
      <c r="C1885" s="94"/>
      <c r="D1885" s="94"/>
      <c r="E1885" s="94"/>
    </row>
    <row r="1886" spans="1:6" x14ac:dyDescent="0.25">
      <c r="A1886" s="94"/>
      <c r="B1886" s="102"/>
      <c r="C1886" s="94"/>
      <c r="D1886" s="94"/>
      <c r="E1886" s="94"/>
    </row>
    <row r="1887" spans="1:6" x14ac:dyDescent="0.25">
      <c r="A1887" s="94"/>
      <c r="B1887" s="102"/>
      <c r="C1887" s="94"/>
      <c r="D1887" s="94"/>
      <c r="E1887" s="94"/>
    </row>
    <row r="1888" spans="1:6" x14ac:dyDescent="0.25">
      <c r="A1888" s="94"/>
      <c r="B1888" s="102"/>
      <c r="C1888" s="94"/>
      <c r="D1888" s="94"/>
      <c r="E1888" s="94"/>
    </row>
    <row r="1889" spans="1:5" x14ac:dyDescent="0.25">
      <c r="A1889" s="94"/>
      <c r="B1889" s="102"/>
      <c r="C1889" s="94"/>
      <c r="D1889" s="94"/>
      <c r="E1889" s="94"/>
    </row>
    <row r="1890" spans="1:5" x14ac:dyDescent="0.25">
      <c r="A1890" s="94"/>
      <c r="B1890" s="102"/>
      <c r="C1890" s="94"/>
      <c r="D1890" s="94"/>
      <c r="E1890" s="94"/>
    </row>
    <row r="1891" spans="1:5" x14ac:dyDescent="0.25">
      <c r="A1891" s="94"/>
      <c r="B1891" s="102"/>
      <c r="C1891" s="94"/>
      <c r="D1891" s="94"/>
      <c r="E1891" s="94"/>
    </row>
    <row r="1892" spans="1:5" x14ac:dyDescent="0.25">
      <c r="A1892" s="94"/>
      <c r="B1892" s="102"/>
      <c r="C1892" s="94"/>
      <c r="D1892" s="94"/>
      <c r="E1892" s="94"/>
    </row>
    <row r="1893" spans="1:5" x14ac:dyDescent="0.25">
      <c r="A1893" s="94"/>
      <c r="B1893" s="102"/>
      <c r="C1893" s="94"/>
      <c r="D1893" s="94"/>
      <c r="E1893" s="94"/>
    </row>
    <row r="1894" spans="1:5" x14ac:dyDescent="0.25">
      <c r="A1894" s="94"/>
      <c r="B1894" s="102"/>
      <c r="C1894" s="94"/>
      <c r="D1894" s="94"/>
      <c r="E1894" s="94"/>
    </row>
    <row r="1895" spans="1:5" x14ac:dyDescent="0.25">
      <c r="A1895" s="94"/>
      <c r="B1895" s="102"/>
      <c r="C1895" s="94"/>
      <c r="D1895" s="94"/>
      <c r="E1895" s="94"/>
    </row>
    <row r="1896" spans="1:5" x14ac:dyDescent="0.25">
      <c r="A1896" s="94"/>
      <c r="B1896" s="102"/>
      <c r="C1896" s="94"/>
      <c r="D1896" s="94"/>
      <c r="E1896" s="94"/>
    </row>
    <row r="1897" spans="1:5" x14ac:dyDescent="0.25">
      <c r="A1897" s="94"/>
      <c r="B1897" s="102"/>
      <c r="C1897" s="94"/>
      <c r="D1897" s="94"/>
      <c r="E1897" s="94"/>
    </row>
    <row r="1898" spans="1:5" x14ac:dyDescent="0.25">
      <c r="A1898" s="94"/>
      <c r="B1898" s="102"/>
      <c r="C1898" s="94"/>
      <c r="D1898" s="94"/>
      <c r="E1898" s="94"/>
    </row>
    <row r="1899" spans="1:5" x14ac:dyDescent="0.25">
      <c r="A1899" s="94"/>
      <c r="B1899" s="102"/>
      <c r="C1899" s="94"/>
      <c r="D1899" s="94"/>
      <c r="E1899" s="94"/>
    </row>
    <row r="1900" spans="1:5" x14ac:dyDescent="0.25">
      <c r="A1900" s="94"/>
      <c r="B1900" s="102"/>
      <c r="C1900" s="94"/>
      <c r="D1900" s="94"/>
      <c r="E1900" s="94"/>
    </row>
    <row r="1901" spans="1:5" x14ac:dyDescent="0.25">
      <c r="A1901" s="94"/>
      <c r="B1901" s="102"/>
      <c r="C1901" s="94"/>
      <c r="D1901" s="94"/>
      <c r="E1901" s="94"/>
    </row>
    <row r="1902" spans="1:5" x14ac:dyDescent="0.25">
      <c r="A1902" s="94"/>
      <c r="B1902" s="102"/>
      <c r="C1902" s="94"/>
      <c r="D1902" s="94"/>
      <c r="E1902" s="94"/>
    </row>
    <row r="1903" spans="1:5" x14ac:dyDescent="0.25">
      <c r="A1903" s="94"/>
      <c r="B1903" s="102"/>
      <c r="C1903" s="94"/>
      <c r="D1903" s="94"/>
      <c r="E1903" s="94"/>
    </row>
    <row r="1904" spans="1:5" x14ac:dyDescent="0.25">
      <c r="A1904" s="94"/>
      <c r="B1904" s="102"/>
      <c r="C1904" s="94"/>
      <c r="D1904" s="94"/>
      <c r="E1904" s="94"/>
    </row>
    <row r="1905" spans="1:5" x14ac:dyDescent="0.25">
      <c r="A1905" s="94"/>
      <c r="B1905" s="102"/>
      <c r="C1905" s="94"/>
      <c r="D1905" s="94"/>
      <c r="E1905" s="94"/>
    </row>
    <row r="1906" spans="1:5" x14ac:dyDescent="0.25">
      <c r="A1906" s="94"/>
      <c r="B1906" s="102"/>
      <c r="C1906" s="94"/>
      <c r="D1906" s="94"/>
      <c r="E1906" s="94"/>
    </row>
    <row r="1907" spans="1:5" x14ac:dyDescent="0.25">
      <c r="A1907" s="94"/>
      <c r="B1907" s="102"/>
      <c r="C1907" s="94"/>
      <c r="D1907" s="94"/>
      <c r="E1907" s="94"/>
    </row>
    <row r="1908" spans="1:5" x14ac:dyDescent="0.25">
      <c r="A1908" s="94"/>
      <c r="B1908" s="102"/>
      <c r="C1908" s="94"/>
      <c r="D1908" s="94"/>
      <c r="E1908" s="94"/>
    </row>
    <row r="1909" spans="1:5" x14ac:dyDescent="0.25">
      <c r="A1909" s="94"/>
      <c r="B1909" s="102"/>
      <c r="C1909" s="94"/>
      <c r="D1909" s="94"/>
      <c r="E1909" s="94"/>
    </row>
    <row r="1910" spans="1:5" x14ac:dyDescent="0.25">
      <c r="A1910" s="94"/>
      <c r="B1910" s="102"/>
      <c r="C1910" s="94"/>
      <c r="D1910" s="94"/>
      <c r="E1910" s="94"/>
    </row>
    <row r="1911" spans="1:5" x14ac:dyDescent="0.25">
      <c r="A1911" s="94"/>
      <c r="B1911" s="102"/>
      <c r="C1911" s="94"/>
      <c r="D1911" s="94"/>
      <c r="E1911" s="94"/>
    </row>
    <row r="1912" spans="1:5" x14ac:dyDescent="0.25">
      <c r="A1912" s="94"/>
      <c r="B1912" s="102"/>
      <c r="C1912" s="94"/>
      <c r="D1912" s="94"/>
      <c r="E1912" s="94"/>
    </row>
    <row r="1913" spans="1:5" x14ac:dyDescent="0.25">
      <c r="A1913" s="94"/>
      <c r="B1913" s="102"/>
      <c r="C1913" s="94"/>
      <c r="D1913" s="94"/>
      <c r="E1913" s="94"/>
    </row>
    <row r="1914" spans="1:5" x14ac:dyDescent="0.25">
      <c r="A1914" s="94"/>
      <c r="B1914" s="102"/>
      <c r="C1914" s="94"/>
      <c r="D1914" s="94"/>
      <c r="E1914" s="94"/>
    </row>
    <row r="1915" spans="1:5" x14ac:dyDescent="0.25">
      <c r="A1915" s="94"/>
      <c r="B1915" s="102"/>
      <c r="C1915" s="94"/>
      <c r="D1915" s="94"/>
      <c r="E1915" s="94"/>
    </row>
    <row r="1916" spans="1:5" x14ac:dyDescent="0.25">
      <c r="A1916" s="94"/>
      <c r="B1916" s="102"/>
      <c r="C1916" s="94"/>
      <c r="D1916" s="94"/>
      <c r="E1916" s="94"/>
    </row>
    <row r="1917" spans="1:5" x14ac:dyDescent="0.25">
      <c r="A1917" s="94"/>
      <c r="B1917" s="102"/>
      <c r="C1917" s="94"/>
      <c r="D1917" s="94"/>
      <c r="E1917" s="94"/>
    </row>
    <row r="1918" spans="1:5" x14ac:dyDescent="0.25">
      <c r="A1918" s="94"/>
      <c r="B1918" s="102"/>
      <c r="C1918" s="94"/>
      <c r="D1918" s="94"/>
      <c r="E1918" s="94"/>
    </row>
    <row r="1919" spans="1:5" x14ac:dyDescent="0.25">
      <c r="A1919" s="94"/>
      <c r="B1919" s="102"/>
      <c r="C1919" s="94"/>
      <c r="D1919" s="94"/>
      <c r="E1919" s="94"/>
    </row>
    <row r="1920" spans="1:5" x14ac:dyDescent="0.25">
      <c r="A1920" s="94"/>
      <c r="B1920" s="102"/>
      <c r="C1920" s="94"/>
      <c r="D1920" s="94"/>
      <c r="E1920" s="94"/>
    </row>
    <row r="1921" spans="1:6" x14ac:dyDescent="0.25">
      <c r="A1921" s="94"/>
      <c r="B1921" s="102"/>
      <c r="C1921" s="94"/>
      <c r="D1921" s="94"/>
      <c r="E1921" s="94"/>
    </row>
    <row r="1922" spans="1:6" x14ac:dyDescent="0.25">
      <c r="A1922" s="98" t="s">
        <v>11</v>
      </c>
      <c r="B1922" s="102">
        <f>SUM(B1874:B1921)</f>
        <v>0</v>
      </c>
      <c r="C1922" s="94"/>
      <c r="D1922" s="94"/>
      <c r="E1922" s="94"/>
    </row>
    <row r="1925" spans="1:6" x14ac:dyDescent="0.25">
      <c r="A1925" s="98" t="s">
        <v>0</v>
      </c>
      <c r="B1925" s="118" t="s">
        <v>1304</v>
      </c>
      <c r="C1925" s="98" t="s">
        <v>1315</v>
      </c>
      <c r="D1925" s="98" t="s">
        <v>537</v>
      </c>
      <c r="E1925" s="98" t="s">
        <v>175</v>
      </c>
    </row>
    <row r="1926" spans="1:6" x14ac:dyDescent="0.25">
      <c r="A1926" s="95" t="s">
        <v>23</v>
      </c>
      <c r="B1926" s="118">
        <v>0</v>
      </c>
      <c r="C1926" s="98"/>
      <c r="D1926" s="98" t="s">
        <v>23</v>
      </c>
      <c r="E1926" s="94"/>
    </row>
    <row r="1927" spans="1:6" x14ac:dyDescent="0.25">
      <c r="A1927" s="94"/>
      <c r="B1927" s="102">
        <v>0</v>
      </c>
      <c r="C1927" s="94"/>
      <c r="D1927" s="94" t="s">
        <v>23</v>
      </c>
      <c r="E1927" s="94"/>
    </row>
    <row r="1928" spans="1:6" x14ac:dyDescent="0.25">
      <c r="A1928" s="94"/>
      <c r="B1928" s="102">
        <v>0</v>
      </c>
      <c r="C1928" s="101" t="s">
        <v>23</v>
      </c>
      <c r="D1928" s="94" t="s">
        <v>23</v>
      </c>
      <c r="E1928" s="94" t="s">
        <v>23</v>
      </c>
      <c r="F1928" s="134" t="s">
        <v>23</v>
      </c>
    </row>
    <row r="1929" spans="1:6" x14ac:dyDescent="0.25">
      <c r="A1929" s="94"/>
      <c r="B1929" s="102">
        <v>0</v>
      </c>
      <c r="C1929" s="94" t="s">
        <v>23</v>
      </c>
      <c r="D1929" s="94" t="s">
        <v>23</v>
      </c>
      <c r="E1929" s="94"/>
      <c r="F1929" s="134" t="s">
        <v>23</v>
      </c>
    </row>
    <row r="1930" spans="1:6" x14ac:dyDescent="0.25">
      <c r="A1930" s="94"/>
      <c r="B1930" s="102"/>
      <c r="C1930" s="94"/>
      <c r="D1930" s="94"/>
      <c r="E1930" s="94"/>
      <c r="F1930" t="s">
        <v>23</v>
      </c>
    </row>
    <row r="1931" spans="1:6" x14ac:dyDescent="0.25">
      <c r="A1931" s="94"/>
      <c r="B1931" s="102"/>
      <c r="C1931" s="94"/>
      <c r="D1931" s="94"/>
      <c r="E1931" s="94"/>
      <c r="F1931" t="s">
        <v>23</v>
      </c>
    </row>
    <row r="1932" spans="1:6" x14ac:dyDescent="0.25">
      <c r="A1932" s="94"/>
      <c r="B1932" s="102"/>
      <c r="C1932" s="94"/>
      <c r="D1932" s="94"/>
      <c r="E1932" s="94"/>
      <c r="F1932" s="134" t="s">
        <v>23</v>
      </c>
    </row>
    <row r="1933" spans="1:6" x14ac:dyDescent="0.25">
      <c r="A1933" s="94"/>
      <c r="B1933" s="102"/>
      <c r="C1933" s="94"/>
      <c r="D1933" s="94"/>
      <c r="E1933" s="94"/>
      <c r="F1933" t="s">
        <v>23</v>
      </c>
    </row>
    <row r="1934" spans="1:6" x14ac:dyDescent="0.25">
      <c r="A1934" s="94"/>
      <c r="B1934" s="102"/>
      <c r="C1934" s="94"/>
      <c r="D1934" s="94"/>
      <c r="E1934" s="94"/>
    </row>
    <row r="1935" spans="1:6" x14ac:dyDescent="0.25">
      <c r="A1935" s="94"/>
      <c r="B1935" s="102"/>
      <c r="C1935" s="94"/>
      <c r="D1935" s="94"/>
      <c r="E1935" s="94"/>
    </row>
    <row r="1936" spans="1:6" x14ac:dyDescent="0.25">
      <c r="A1936" s="94"/>
      <c r="B1936" s="102"/>
      <c r="C1936" s="94"/>
      <c r="D1936" s="94"/>
      <c r="E1936" s="94"/>
    </row>
    <row r="1937" spans="1:5" x14ac:dyDescent="0.25">
      <c r="A1937" s="94"/>
      <c r="B1937" s="102"/>
      <c r="C1937" s="94"/>
      <c r="D1937" s="94"/>
      <c r="E1937" s="94"/>
    </row>
    <row r="1938" spans="1:5" x14ac:dyDescent="0.25">
      <c r="A1938" s="94"/>
      <c r="B1938" s="102"/>
      <c r="C1938" s="94"/>
      <c r="D1938" s="94"/>
      <c r="E1938" s="94"/>
    </row>
    <row r="1939" spans="1:5" x14ac:dyDescent="0.25">
      <c r="A1939" s="94"/>
      <c r="B1939" s="102"/>
      <c r="C1939" s="94"/>
      <c r="D1939" s="94"/>
      <c r="E1939" s="94"/>
    </row>
    <row r="1940" spans="1:5" x14ac:dyDescent="0.25">
      <c r="A1940" s="94"/>
      <c r="B1940" s="102"/>
      <c r="C1940" s="94"/>
      <c r="D1940" s="94"/>
      <c r="E1940" s="94"/>
    </row>
    <row r="1941" spans="1:5" x14ac:dyDescent="0.25">
      <c r="A1941" s="94"/>
      <c r="B1941" s="102"/>
      <c r="C1941" s="94"/>
      <c r="D1941" s="94"/>
      <c r="E1941" s="94"/>
    </row>
    <row r="1942" spans="1:5" x14ac:dyDescent="0.25">
      <c r="A1942" s="94"/>
      <c r="B1942" s="102"/>
      <c r="C1942" s="94"/>
      <c r="D1942" s="94"/>
      <c r="E1942" s="94"/>
    </row>
    <row r="1943" spans="1:5" x14ac:dyDescent="0.25">
      <c r="A1943" s="94"/>
      <c r="B1943" s="102"/>
      <c r="C1943" s="94"/>
      <c r="D1943" s="94"/>
      <c r="E1943" s="94"/>
    </row>
    <row r="1944" spans="1:5" x14ac:dyDescent="0.25">
      <c r="A1944" s="94"/>
      <c r="B1944" s="102"/>
      <c r="C1944" s="94"/>
      <c r="D1944" s="94"/>
      <c r="E1944" s="94"/>
    </row>
    <row r="1945" spans="1:5" x14ac:dyDescent="0.25">
      <c r="A1945" s="94"/>
      <c r="B1945" s="102"/>
      <c r="C1945" s="94"/>
      <c r="D1945" s="94"/>
      <c r="E1945" s="94"/>
    </row>
    <row r="1946" spans="1:5" x14ac:dyDescent="0.25">
      <c r="A1946" s="94"/>
      <c r="B1946" s="102"/>
      <c r="C1946" s="94"/>
      <c r="D1946" s="94"/>
      <c r="E1946" s="94"/>
    </row>
    <row r="1947" spans="1:5" x14ac:dyDescent="0.25">
      <c r="A1947" s="94"/>
      <c r="B1947" s="102"/>
      <c r="C1947" s="94"/>
      <c r="D1947" s="94"/>
      <c r="E1947" s="94"/>
    </row>
    <row r="1948" spans="1:5" x14ac:dyDescent="0.25">
      <c r="A1948" s="94"/>
      <c r="B1948" s="102"/>
      <c r="C1948" s="94"/>
      <c r="D1948" s="94"/>
      <c r="E1948" s="94"/>
    </row>
    <row r="1949" spans="1:5" x14ac:dyDescent="0.25">
      <c r="A1949" s="94"/>
      <c r="B1949" s="102"/>
      <c r="C1949" s="94"/>
      <c r="D1949" s="94"/>
      <c r="E1949" s="94"/>
    </row>
    <row r="1950" spans="1:5" x14ac:dyDescent="0.25">
      <c r="A1950" s="94"/>
      <c r="B1950" s="102"/>
      <c r="C1950" s="94"/>
      <c r="D1950" s="94"/>
      <c r="E1950" s="94"/>
    </row>
    <row r="1951" spans="1:5" x14ac:dyDescent="0.25">
      <c r="A1951" s="94"/>
      <c r="B1951" s="102"/>
      <c r="C1951" s="94"/>
      <c r="D1951" s="94"/>
      <c r="E1951" s="94"/>
    </row>
    <row r="1952" spans="1:5" x14ac:dyDescent="0.25">
      <c r="A1952" s="94"/>
      <c r="B1952" s="102"/>
      <c r="C1952" s="94"/>
      <c r="D1952" s="94"/>
      <c r="E1952" s="94"/>
    </row>
    <row r="1953" spans="1:5" x14ac:dyDescent="0.25">
      <c r="A1953" s="94"/>
      <c r="B1953" s="102"/>
      <c r="C1953" s="94"/>
      <c r="D1953" s="94"/>
      <c r="E1953" s="94"/>
    </row>
    <row r="1954" spans="1:5" x14ac:dyDescent="0.25">
      <c r="A1954" s="94"/>
      <c r="B1954" s="102"/>
      <c r="C1954" s="94"/>
      <c r="D1954" s="94"/>
      <c r="E1954" s="94"/>
    </row>
    <row r="1955" spans="1:5" x14ac:dyDescent="0.25">
      <c r="A1955" s="94"/>
      <c r="B1955" s="102"/>
      <c r="C1955" s="94"/>
      <c r="D1955" s="94"/>
      <c r="E1955" s="94"/>
    </row>
    <row r="1956" spans="1:5" x14ac:dyDescent="0.25">
      <c r="A1956" s="94"/>
      <c r="B1956" s="102"/>
      <c r="C1956" s="94"/>
      <c r="D1956" s="94"/>
      <c r="E1956" s="94"/>
    </row>
    <row r="1957" spans="1:5" x14ac:dyDescent="0.25">
      <c r="A1957" s="94"/>
      <c r="B1957" s="102"/>
      <c r="C1957" s="94"/>
      <c r="D1957" s="94"/>
      <c r="E1957" s="94"/>
    </row>
    <row r="1958" spans="1:5" x14ac:dyDescent="0.25">
      <c r="A1958" s="94"/>
      <c r="B1958" s="102"/>
      <c r="C1958" s="94"/>
      <c r="D1958" s="94"/>
      <c r="E1958" s="94"/>
    </row>
    <row r="1959" spans="1:5" x14ac:dyDescent="0.25">
      <c r="A1959" s="94"/>
      <c r="B1959" s="102"/>
      <c r="C1959" s="94"/>
      <c r="D1959" s="94"/>
      <c r="E1959" s="94"/>
    </row>
    <row r="1960" spans="1:5" x14ac:dyDescent="0.25">
      <c r="A1960" s="94"/>
      <c r="B1960" s="102"/>
      <c r="C1960" s="94"/>
      <c r="D1960" s="94"/>
      <c r="E1960" s="94"/>
    </row>
    <row r="1961" spans="1:5" x14ac:dyDescent="0.25">
      <c r="A1961" s="94"/>
      <c r="B1961" s="102"/>
      <c r="C1961" s="94"/>
      <c r="D1961" s="94"/>
      <c r="E1961" s="94"/>
    </row>
    <row r="1962" spans="1:5" x14ac:dyDescent="0.25">
      <c r="A1962" s="94"/>
      <c r="B1962" s="102"/>
      <c r="C1962" s="94"/>
      <c r="D1962" s="94"/>
      <c r="E1962" s="94"/>
    </row>
    <row r="1963" spans="1:5" x14ac:dyDescent="0.25">
      <c r="A1963" s="94"/>
      <c r="B1963" s="102"/>
      <c r="C1963" s="94"/>
      <c r="D1963" s="94"/>
      <c r="E1963" s="94"/>
    </row>
    <row r="1964" spans="1:5" x14ac:dyDescent="0.25">
      <c r="A1964" s="94"/>
      <c r="B1964" s="102"/>
      <c r="C1964" s="94"/>
      <c r="D1964" s="94"/>
      <c r="E1964" s="94"/>
    </row>
    <row r="1965" spans="1:5" x14ac:dyDescent="0.25">
      <c r="A1965" s="94"/>
      <c r="B1965" s="102"/>
      <c r="C1965" s="94"/>
      <c r="D1965" s="94"/>
      <c r="E1965" s="94"/>
    </row>
    <row r="1966" spans="1:5" x14ac:dyDescent="0.25">
      <c r="A1966" s="94"/>
      <c r="B1966" s="102"/>
      <c r="C1966" s="94"/>
      <c r="D1966" s="94"/>
      <c r="E1966" s="94"/>
    </row>
    <row r="1967" spans="1:5" x14ac:dyDescent="0.25">
      <c r="A1967" s="94"/>
      <c r="B1967" s="102"/>
      <c r="C1967" s="94"/>
      <c r="D1967" s="94"/>
      <c r="E1967" s="94"/>
    </row>
    <row r="1968" spans="1:5" x14ac:dyDescent="0.25">
      <c r="A1968" s="94"/>
      <c r="B1968" s="102"/>
      <c r="C1968" s="94"/>
      <c r="D1968" s="94"/>
      <c r="E1968" s="94"/>
    </row>
    <row r="1969" spans="1:6" x14ac:dyDescent="0.25">
      <c r="A1969" s="94"/>
      <c r="B1969" s="102"/>
      <c r="C1969" s="94"/>
      <c r="D1969" s="94"/>
      <c r="E1969" s="94"/>
    </row>
    <row r="1970" spans="1:6" x14ac:dyDescent="0.25">
      <c r="A1970" s="94"/>
      <c r="B1970" s="102"/>
      <c r="C1970" s="94"/>
      <c r="D1970" s="94"/>
      <c r="E1970" s="94"/>
    </row>
    <row r="1971" spans="1:6" x14ac:dyDescent="0.25">
      <c r="A1971" s="94"/>
      <c r="B1971" s="102"/>
      <c r="C1971" s="94"/>
      <c r="D1971" s="94"/>
      <c r="E1971" s="94"/>
    </row>
    <row r="1972" spans="1:6" x14ac:dyDescent="0.25">
      <c r="A1972" s="94"/>
      <c r="B1972" s="102"/>
      <c r="C1972" s="94"/>
      <c r="D1972" s="94"/>
      <c r="E1972" s="94"/>
    </row>
    <row r="1973" spans="1:6" x14ac:dyDescent="0.25">
      <c r="A1973" s="94"/>
      <c r="B1973" s="102"/>
      <c r="C1973" s="94"/>
      <c r="D1973" s="94"/>
      <c r="E1973" s="94"/>
    </row>
    <row r="1974" spans="1:6" x14ac:dyDescent="0.25">
      <c r="A1974" s="98" t="s">
        <v>11</v>
      </c>
      <c r="B1974" s="102">
        <f>SUM(B1926:B1973)</f>
        <v>0</v>
      </c>
      <c r="C1974" s="94"/>
      <c r="D1974" s="94"/>
      <c r="E1974" s="94"/>
    </row>
    <row r="1975" spans="1:6" x14ac:dyDescent="0.25">
      <c r="C1975" t="s">
        <v>23</v>
      </c>
    </row>
    <row r="1977" spans="1:6" x14ac:dyDescent="0.25">
      <c r="A1977" s="98" t="s">
        <v>0</v>
      </c>
      <c r="B1977" s="118" t="s">
        <v>1304</v>
      </c>
      <c r="C1977" s="98" t="s">
        <v>1315</v>
      </c>
      <c r="D1977" s="98" t="s">
        <v>537</v>
      </c>
      <c r="E1977" s="98" t="s">
        <v>175</v>
      </c>
    </row>
    <row r="1978" spans="1:6" x14ac:dyDescent="0.25">
      <c r="A1978" s="95" t="s">
        <v>23</v>
      </c>
      <c r="B1978" s="118">
        <v>0</v>
      </c>
      <c r="C1978" s="98"/>
      <c r="D1978" s="98" t="s">
        <v>23</v>
      </c>
      <c r="E1978" s="94"/>
    </row>
    <row r="1979" spans="1:6" x14ac:dyDescent="0.25">
      <c r="A1979" s="94"/>
      <c r="B1979" s="102">
        <v>0</v>
      </c>
      <c r="C1979" s="94"/>
      <c r="D1979" s="94" t="s">
        <v>23</v>
      </c>
      <c r="E1979" s="94"/>
      <c r="F1979" s="133" t="s">
        <v>493</v>
      </c>
    </row>
    <row r="1980" spans="1:6" x14ac:dyDescent="0.25">
      <c r="A1980" s="94"/>
      <c r="B1980" s="102">
        <v>0</v>
      </c>
      <c r="C1980" s="101" t="s">
        <v>23</v>
      </c>
      <c r="D1980" s="94" t="s">
        <v>23</v>
      </c>
      <c r="E1980" s="94" t="s">
        <v>23</v>
      </c>
      <c r="F1980" s="134" t="s">
        <v>493</v>
      </c>
    </row>
    <row r="1981" spans="1:6" x14ac:dyDescent="0.25">
      <c r="A1981" s="94"/>
      <c r="B1981" s="102">
        <v>0</v>
      </c>
      <c r="C1981" s="94" t="s">
        <v>23</v>
      </c>
      <c r="D1981" s="94" t="s">
        <v>23</v>
      </c>
      <c r="E1981" s="94"/>
      <c r="F1981" s="134" t="s">
        <v>23</v>
      </c>
    </row>
    <row r="1982" spans="1:6" x14ac:dyDescent="0.25">
      <c r="A1982" s="94"/>
      <c r="B1982" s="102"/>
      <c r="C1982" s="94"/>
      <c r="D1982" s="94"/>
      <c r="E1982" s="94"/>
      <c r="F1982" s="135" t="s">
        <v>23</v>
      </c>
    </row>
    <row r="1983" spans="1:6" x14ac:dyDescent="0.25">
      <c r="A1983" s="94"/>
      <c r="B1983" s="102"/>
      <c r="C1983" s="94"/>
      <c r="D1983" s="94"/>
      <c r="E1983" s="94"/>
      <c r="F1983" s="134" t="s">
        <v>493</v>
      </c>
    </row>
    <row r="1984" spans="1:6" x14ac:dyDescent="0.25">
      <c r="A1984" s="94"/>
      <c r="B1984" s="102"/>
      <c r="C1984" s="94"/>
      <c r="D1984" s="94"/>
      <c r="E1984" s="94"/>
      <c r="F1984" s="135" t="s">
        <v>493</v>
      </c>
    </row>
    <row r="1985" spans="1:6" x14ac:dyDescent="0.25">
      <c r="A1985" s="94"/>
      <c r="B1985" s="102"/>
      <c r="C1985" s="94"/>
      <c r="D1985" s="94"/>
      <c r="E1985" s="94"/>
      <c r="F1985" s="135" t="s">
        <v>493</v>
      </c>
    </row>
    <row r="1986" spans="1:6" x14ac:dyDescent="0.25">
      <c r="A1986" s="94"/>
      <c r="B1986" s="102"/>
      <c r="C1986" s="94"/>
      <c r="D1986" s="94"/>
      <c r="E1986" s="94"/>
      <c r="F1986" s="135" t="s">
        <v>493</v>
      </c>
    </row>
    <row r="1987" spans="1:6" x14ac:dyDescent="0.25">
      <c r="A1987" s="94"/>
      <c r="B1987" s="102"/>
      <c r="C1987" s="94"/>
      <c r="D1987" s="94"/>
      <c r="E1987" s="94"/>
      <c r="F1987" s="135" t="s">
        <v>23</v>
      </c>
    </row>
    <row r="1988" spans="1:6" x14ac:dyDescent="0.25">
      <c r="A1988" s="94"/>
      <c r="B1988" s="102"/>
      <c r="C1988" s="94"/>
      <c r="D1988" s="94"/>
      <c r="E1988" s="94"/>
      <c r="F1988" t="s">
        <v>493</v>
      </c>
    </row>
    <row r="1989" spans="1:6" x14ac:dyDescent="0.25">
      <c r="A1989" s="94"/>
      <c r="B1989" s="102"/>
      <c r="C1989" s="94"/>
      <c r="D1989" s="94"/>
      <c r="E1989" s="94"/>
      <c r="F1989" s="134" t="s">
        <v>23</v>
      </c>
    </row>
    <row r="1990" spans="1:6" x14ac:dyDescent="0.25">
      <c r="A1990" s="94"/>
      <c r="B1990" s="102"/>
      <c r="C1990" s="94"/>
      <c r="D1990" s="94"/>
      <c r="E1990" s="94"/>
      <c r="F1990" s="135" t="s">
        <v>23</v>
      </c>
    </row>
    <row r="1991" spans="1:6" x14ac:dyDescent="0.25">
      <c r="A1991" s="94"/>
      <c r="B1991" s="102"/>
      <c r="C1991" s="94"/>
      <c r="D1991" s="94"/>
      <c r="E1991" s="94"/>
      <c r="F1991" s="135" t="s">
        <v>493</v>
      </c>
    </row>
    <row r="1992" spans="1:6" x14ac:dyDescent="0.25">
      <c r="A1992" s="94"/>
      <c r="B1992" s="102"/>
      <c r="C1992" s="94"/>
      <c r="D1992" s="94"/>
      <c r="E1992" s="94"/>
    </row>
    <row r="1993" spans="1:6" x14ac:dyDescent="0.25">
      <c r="A1993" s="94"/>
      <c r="B1993" s="102"/>
      <c r="C1993" s="94"/>
      <c r="D1993" s="94"/>
      <c r="E1993" s="94"/>
    </row>
    <row r="1994" spans="1:6" x14ac:dyDescent="0.25">
      <c r="A1994" s="94"/>
      <c r="B1994" s="102"/>
      <c r="C1994" s="94"/>
      <c r="D1994" s="94"/>
      <c r="E1994" s="94"/>
    </row>
    <row r="1995" spans="1:6" x14ac:dyDescent="0.25">
      <c r="A1995" s="94"/>
      <c r="B1995" s="102"/>
      <c r="C1995" s="94"/>
      <c r="D1995" s="94"/>
      <c r="E1995" s="94"/>
    </row>
    <row r="1996" spans="1:6" x14ac:dyDescent="0.25">
      <c r="A1996" s="94"/>
      <c r="B1996" s="102"/>
      <c r="C1996" s="94"/>
      <c r="D1996" s="94"/>
      <c r="E1996" s="94"/>
    </row>
    <row r="1997" spans="1:6" x14ac:dyDescent="0.25">
      <c r="A1997" s="94"/>
      <c r="B1997" s="102"/>
      <c r="C1997" s="94"/>
      <c r="D1997" s="94"/>
      <c r="E1997" s="94"/>
    </row>
    <row r="1998" spans="1:6" x14ac:dyDescent="0.25">
      <c r="A1998" s="94"/>
      <c r="B1998" s="102"/>
      <c r="C1998" s="94"/>
      <c r="D1998" s="94"/>
      <c r="E1998" s="94"/>
    </row>
    <row r="1999" spans="1:6" x14ac:dyDescent="0.25">
      <c r="A1999" s="94"/>
      <c r="B1999" s="102"/>
      <c r="C1999" s="94"/>
      <c r="D1999" s="94"/>
      <c r="E1999" s="94"/>
    </row>
    <row r="2000" spans="1:6" x14ac:dyDescent="0.25">
      <c r="A2000" s="94"/>
      <c r="B2000" s="102"/>
      <c r="C2000" s="94"/>
      <c r="D2000" s="94"/>
      <c r="E2000" s="94"/>
    </row>
    <row r="2001" spans="1:5" x14ac:dyDescent="0.25">
      <c r="A2001" s="94"/>
      <c r="B2001" s="102"/>
      <c r="C2001" s="94"/>
      <c r="D2001" s="94"/>
      <c r="E2001" s="94"/>
    </row>
    <row r="2002" spans="1:5" x14ac:dyDescent="0.25">
      <c r="A2002" s="94"/>
      <c r="B2002" s="102"/>
      <c r="C2002" s="94"/>
      <c r="D2002" s="94"/>
      <c r="E2002" s="94"/>
    </row>
    <row r="2003" spans="1:5" x14ac:dyDescent="0.25">
      <c r="A2003" s="94"/>
      <c r="B2003" s="102"/>
      <c r="C2003" s="94"/>
      <c r="D2003" s="94"/>
      <c r="E2003" s="94"/>
    </row>
    <row r="2004" spans="1:5" x14ac:dyDescent="0.25">
      <c r="A2004" s="94"/>
      <c r="B2004" s="102"/>
      <c r="C2004" s="94"/>
      <c r="D2004" s="94"/>
      <c r="E2004" s="94"/>
    </row>
    <row r="2005" spans="1:5" x14ac:dyDescent="0.25">
      <c r="A2005" s="94"/>
      <c r="B2005" s="102"/>
      <c r="C2005" s="94"/>
      <c r="D2005" s="94"/>
      <c r="E2005" s="94"/>
    </row>
    <row r="2006" spans="1:5" x14ac:dyDescent="0.25">
      <c r="A2006" s="94"/>
      <c r="B2006" s="102"/>
      <c r="C2006" s="94"/>
      <c r="D2006" s="94"/>
      <c r="E2006" s="94"/>
    </row>
    <row r="2007" spans="1:5" x14ac:dyDescent="0.25">
      <c r="A2007" s="94"/>
      <c r="B2007" s="102"/>
      <c r="C2007" s="94"/>
      <c r="D2007" s="94"/>
      <c r="E2007" s="94"/>
    </row>
    <row r="2008" spans="1:5" x14ac:dyDescent="0.25">
      <c r="A2008" s="94"/>
      <c r="B2008" s="102"/>
      <c r="C2008" s="94"/>
      <c r="D2008" s="94"/>
      <c r="E2008" s="94"/>
    </row>
    <row r="2009" spans="1:5" x14ac:dyDescent="0.25">
      <c r="A2009" s="94"/>
      <c r="B2009" s="102"/>
      <c r="C2009" s="94"/>
      <c r="D2009" s="94"/>
      <c r="E2009" s="94"/>
    </row>
    <row r="2010" spans="1:5" x14ac:dyDescent="0.25">
      <c r="A2010" s="94"/>
      <c r="B2010" s="102"/>
      <c r="C2010" s="94"/>
      <c r="D2010" s="94"/>
      <c r="E2010" s="94"/>
    </row>
    <row r="2011" spans="1:5" x14ac:dyDescent="0.25">
      <c r="A2011" s="94"/>
      <c r="B2011" s="102"/>
      <c r="C2011" s="94"/>
      <c r="D2011" s="94"/>
      <c r="E2011" s="94"/>
    </row>
    <row r="2012" spans="1:5" x14ac:dyDescent="0.25">
      <c r="A2012" s="94"/>
      <c r="B2012" s="102"/>
      <c r="C2012" s="94"/>
      <c r="D2012" s="94"/>
      <c r="E2012" s="94"/>
    </row>
    <row r="2013" spans="1:5" x14ac:dyDescent="0.25">
      <c r="A2013" s="94"/>
      <c r="B2013" s="102"/>
      <c r="C2013" s="94"/>
      <c r="D2013" s="94"/>
      <c r="E2013" s="94"/>
    </row>
    <row r="2014" spans="1:5" x14ac:dyDescent="0.25">
      <c r="A2014" s="94"/>
      <c r="B2014" s="102"/>
      <c r="C2014" s="94"/>
      <c r="D2014" s="94"/>
      <c r="E2014" s="94"/>
    </row>
    <row r="2015" spans="1:5" x14ac:dyDescent="0.25">
      <c r="A2015" s="94"/>
      <c r="B2015" s="102"/>
      <c r="C2015" s="94"/>
      <c r="D2015" s="94"/>
      <c r="E2015" s="94"/>
    </row>
    <row r="2016" spans="1:5" x14ac:dyDescent="0.25">
      <c r="A2016" s="94"/>
      <c r="B2016" s="102"/>
      <c r="C2016" s="94"/>
      <c r="D2016" s="94"/>
      <c r="E2016" s="94"/>
    </row>
    <row r="2017" spans="1:5" x14ac:dyDescent="0.25">
      <c r="A2017" s="94"/>
      <c r="B2017" s="102"/>
      <c r="C2017" s="94"/>
      <c r="D2017" s="94"/>
      <c r="E2017" s="94"/>
    </row>
    <row r="2018" spans="1:5" x14ac:dyDescent="0.25">
      <c r="A2018" s="94"/>
      <c r="B2018" s="102"/>
      <c r="C2018" s="94"/>
      <c r="D2018" s="94"/>
      <c r="E2018" s="94"/>
    </row>
    <row r="2019" spans="1:5" x14ac:dyDescent="0.25">
      <c r="A2019" s="94"/>
      <c r="B2019" s="102"/>
      <c r="C2019" s="94"/>
      <c r="D2019" s="94"/>
      <c r="E2019" s="94"/>
    </row>
    <row r="2020" spans="1:5" x14ac:dyDescent="0.25">
      <c r="A2020" s="94"/>
      <c r="B2020" s="102"/>
      <c r="C2020" s="94"/>
      <c r="D2020" s="94"/>
      <c r="E2020" s="94"/>
    </row>
    <row r="2021" spans="1:5" x14ac:dyDescent="0.25">
      <c r="A2021" s="94"/>
      <c r="B2021" s="102"/>
      <c r="C2021" s="94"/>
      <c r="D2021" s="94"/>
      <c r="E2021" s="94"/>
    </row>
    <row r="2022" spans="1:5" x14ac:dyDescent="0.25">
      <c r="A2022" s="94"/>
      <c r="B2022" s="102"/>
      <c r="C2022" s="94"/>
      <c r="D2022" s="94"/>
      <c r="E2022" s="94"/>
    </row>
    <row r="2023" spans="1:5" x14ac:dyDescent="0.25">
      <c r="A2023" s="94"/>
      <c r="B2023" s="102"/>
      <c r="C2023" s="94"/>
      <c r="D2023" s="94"/>
      <c r="E2023" s="94"/>
    </row>
    <row r="2024" spans="1:5" x14ac:dyDescent="0.25">
      <c r="A2024" s="94"/>
      <c r="B2024" s="102"/>
      <c r="C2024" s="94"/>
      <c r="D2024" s="94"/>
      <c r="E2024" s="94"/>
    </row>
    <row r="2025" spans="1:5" x14ac:dyDescent="0.25">
      <c r="A2025" s="94"/>
      <c r="B2025" s="102"/>
      <c r="C2025" s="94"/>
      <c r="D2025" s="94"/>
      <c r="E2025" s="94"/>
    </row>
    <row r="2026" spans="1:5" x14ac:dyDescent="0.25">
      <c r="A2026" s="98" t="s">
        <v>11</v>
      </c>
      <c r="B2026" s="102">
        <f>SUM(B1978:B2025)</f>
        <v>0</v>
      </c>
      <c r="C2026" s="94"/>
      <c r="D2026" s="94"/>
      <c r="E2026" s="94"/>
    </row>
    <row r="2029" spans="1:5" x14ac:dyDescent="0.25">
      <c r="A2029" s="98" t="s">
        <v>0</v>
      </c>
      <c r="B2029" s="118" t="s">
        <v>1304</v>
      </c>
      <c r="C2029" s="98" t="s">
        <v>1315</v>
      </c>
      <c r="D2029" s="98" t="s">
        <v>537</v>
      </c>
      <c r="E2029" s="98" t="s">
        <v>175</v>
      </c>
    </row>
    <row r="2030" spans="1:5" x14ac:dyDescent="0.25">
      <c r="A2030" s="95" t="s">
        <v>23</v>
      </c>
      <c r="B2030" s="118">
        <v>0</v>
      </c>
      <c r="C2030" s="98"/>
      <c r="D2030" s="98" t="s">
        <v>23</v>
      </c>
      <c r="E2030" s="94"/>
    </row>
    <row r="2031" spans="1:5" x14ac:dyDescent="0.25">
      <c r="A2031" s="94"/>
      <c r="B2031" s="102">
        <v>0</v>
      </c>
      <c r="C2031" s="94"/>
      <c r="D2031" s="94" t="s">
        <v>23</v>
      </c>
      <c r="E2031" s="94"/>
    </row>
    <row r="2032" spans="1:5" x14ac:dyDescent="0.25">
      <c r="A2032" s="94"/>
      <c r="B2032" s="102">
        <v>0</v>
      </c>
      <c r="C2032" s="101" t="s">
        <v>23</v>
      </c>
      <c r="D2032" s="94" t="s">
        <v>23</v>
      </c>
      <c r="E2032" s="94" t="s">
        <v>23</v>
      </c>
    </row>
    <row r="2033" spans="1:5" x14ac:dyDescent="0.25">
      <c r="A2033" s="94"/>
      <c r="B2033" s="102">
        <v>0</v>
      </c>
      <c r="C2033" s="94" t="s">
        <v>23</v>
      </c>
      <c r="D2033" s="94" t="s">
        <v>23</v>
      </c>
      <c r="E2033" s="94"/>
    </row>
    <row r="2034" spans="1:5" x14ac:dyDescent="0.25">
      <c r="A2034" s="94"/>
      <c r="B2034" s="102"/>
      <c r="C2034" s="94"/>
      <c r="D2034" s="94"/>
      <c r="E2034" s="94"/>
    </row>
    <row r="2035" spans="1:5" x14ac:dyDescent="0.25">
      <c r="A2035" s="94"/>
      <c r="B2035" s="102"/>
      <c r="C2035" s="94"/>
      <c r="D2035" s="94"/>
      <c r="E2035" s="94"/>
    </row>
    <row r="2036" spans="1:5" x14ac:dyDescent="0.25">
      <c r="A2036" s="94"/>
      <c r="B2036" s="102"/>
      <c r="C2036" s="94"/>
      <c r="D2036" s="94"/>
      <c r="E2036" s="94"/>
    </row>
    <row r="2037" spans="1:5" x14ac:dyDescent="0.25">
      <c r="A2037" s="94"/>
      <c r="B2037" s="102"/>
      <c r="C2037" s="94"/>
      <c r="D2037" s="94"/>
      <c r="E2037" s="94"/>
    </row>
    <row r="2038" spans="1:5" x14ac:dyDescent="0.25">
      <c r="A2038" s="94"/>
      <c r="B2038" s="102"/>
      <c r="C2038" s="94"/>
      <c r="D2038" s="94"/>
      <c r="E2038" s="94"/>
    </row>
    <row r="2039" spans="1:5" x14ac:dyDescent="0.25">
      <c r="A2039" s="94"/>
      <c r="B2039" s="102"/>
      <c r="C2039" s="94"/>
      <c r="D2039" s="94"/>
      <c r="E2039" s="94"/>
    </row>
    <row r="2040" spans="1:5" x14ac:dyDescent="0.25">
      <c r="A2040" s="94"/>
      <c r="B2040" s="102"/>
      <c r="C2040" s="94"/>
      <c r="D2040" s="94"/>
      <c r="E2040" s="94"/>
    </row>
    <row r="2041" spans="1:5" x14ac:dyDescent="0.25">
      <c r="A2041" s="94"/>
      <c r="B2041" s="102"/>
      <c r="C2041" s="94"/>
      <c r="D2041" s="94"/>
      <c r="E2041" s="94"/>
    </row>
    <row r="2042" spans="1:5" x14ac:dyDescent="0.25">
      <c r="A2042" s="94"/>
      <c r="B2042" s="102"/>
      <c r="C2042" s="94"/>
      <c r="D2042" s="94"/>
      <c r="E2042" s="94"/>
    </row>
    <row r="2043" spans="1:5" x14ac:dyDescent="0.25">
      <c r="A2043" s="94"/>
      <c r="B2043" s="102"/>
      <c r="C2043" s="94"/>
      <c r="D2043" s="94"/>
      <c r="E2043" s="94"/>
    </row>
    <row r="2044" spans="1:5" x14ac:dyDescent="0.25">
      <c r="A2044" s="94"/>
      <c r="B2044" s="102"/>
      <c r="C2044" s="94"/>
      <c r="D2044" s="94"/>
      <c r="E2044" s="94"/>
    </row>
    <row r="2045" spans="1:5" x14ac:dyDescent="0.25">
      <c r="A2045" s="94"/>
      <c r="B2045" s="102"/>
      <c r="C2045" s="94"/>
      <c r="D2045" s="94"/>
      <c r="E2045" s="94"/>
    </row>
    <row r="2046" spans="1:5" x14ac:dyDescent="0.25">
      <c r="A2046" s="94"/>
      <c r="B2046" s="102"/>
      <c r="C2046" s="94"/>
      <c r="D2046" s="94"/>
      <c r="E2046" s="94"/>
    </row>
    <row r="2047" spans="1:5" x14ac:dyDescent="0.25">
      <c r="A2047" s="94"/>
      <c r="B2047" s="102"/>
      <c r="C2047" s="94"/>
      <c r="D2047" s="94"/>
      <c r="E2047" s="94"/>
    </row>
    <row r="2048" spans="1:5" x14ac:dyDescent="0.25">
      <c r="A2048" s="94"/>
      <c r="B2048" s="102"/>
      <c r="C2048" s="94"/>
      <c r="D2048" s="94"/>
      <c r="E2048" s="94"/>
    </row>
    <row r="2049" spans="1:5" x14ac:dyDescent="0.25">
      <c r="A2049" s="94"/>
      <c r="B2049" s="102"/>
      <c r="C2049" s="94"/>
      <c r="D2049" s="94"/>
      <c r="E2049" s="94"/>
    </row>
    <row r="2050" spans="1:5" x14ac:dyDescent="0.25">
      <c r="A2050" s="94"/>
      <c r="B2050" s="102"/>
      <c r="C2050" s="94"/>
      <c r="D2050" s="94"/>
      <c r="E2050" s="94"/>
    </row>
    <row r="2051" spans="1:5" x14ac:dyDescent="0.25">
      <c r="A2051" s="94"/>
      <c r="B2051" s="102"/>
      <c r="C2051" s="94"/>
      <c r="D2051" s="94"/>
      <c r="E2051" s="94"/>
    </row>
    <row r="2052" spans="1:5" x14ac:dyDescent="0.25">
      <c r="A2052" s="94"/>
      <c r="B2052" s="102"/>
      <c r="C2052" s="94"/>
      <c r="D2052" s="94"/>
      <c r="E2052" s="94"/>
    </row>
    <row r="2053" spans="1:5" x14ac:dyDescent="0.25">
      <c r="A2053" s="94"/>
      <c r="B2053" s="102"/>
      <c r="C2053" s="94"/>
      <c r="D2053" s="94"/>
      <c r="E2053" s="94"/>
    </row>
    <row r="2054" spans="1:5" x14ac:dyDescent="0.25">
      <c r="A2054" s="94"/>
      <c r="B2054" s="102"/>
      <c r="C2054" s="94"/>
      <c r="D2054" s="94"/>
      <c r="E2054" s="94"/>
    </row>
    <row r="2055" spans="1:5" x14ac:dyDescent="0.25">
      <c r="A2055" s="94"/>
      <c r="B2055" s="102"/>
      <c r="C2055" s="94"/>
      <c r="D2055" s="94"/>
      <c r="E2055" s="94"/>
    </row>
    <row r="2056" spans="1:5" x14ac:dyDescent="0.25">
      <c r="A2056" s="94"/>
      <c r="B2056" s="102"/>
      <c r="C2056" s="94"/>
      <c r="D2056" s="94"/>
      <c r="E2056" s="94"/>
    </row>
    <row r="2057" spans="1:5" x14ac:dyDescent="0.25">
      <c r="A2057" s="94"/>
      <c r="B2057" s="102"/>
      <c r="C2057" s="94"/>
      <c r="D2057" s="94"/>
      <c r="E2057" s="94"/>
    </row>
    <row r="2058" spans="1:5" x14ac:dyDescent="0.25">
      <c r="A2058" s="94"/>
      <c r="B2058" s="102"/>
      <c r="C2058" s="94"/>
      <c r="D2058" s="94"/>
      <c r="E2058" s="94"/>
    </row>
    <row r="2059" spans="1:5" x14ac:dyDescent="0.25">
      <c r="A2059" s="94"/>
      <c r="B2059" s="102"/>
      <c r="C2059" s="94"/>
      <c r="D2059" s="94"/>
      <c r="E2059" s="94"/>
    </row>
    <row r="2060" spans="1:5" x14ac:dyDescent="0.25">
      <c r="A2060" s="94"/>
      <c r="B2060" s="102"/>
      <c r="C2060" s="94"/>
      <c r="D2060" s="94"/>
      <c r="E2060" s="94"/>
    </row>
    <row r="2061" spans="1:5" x14ac:dyDescent="0.25">
      <c r="A2061" s="94"/>
      <c r="B2061" s="102"/>
      <c r="C2061" s="94"/>
      <c r="D2061" s="94"/>
      <c r="E2061" s="94"/>
    </row>
    <row r="2062" spans="1:5" x14ac:dyDescent="0.25">
      <c r="A2062" s="94"/>
      <c r="B2062" s="102"/>
      <c r="C2062" s="94"/>
      <c r="D2062" s="94"/>
      <c r="E2062" s="94"/>
    </row>
    <row r="2063" spans="1:5" x14ac:dyDescent="0.25">
      <c r="A2063" s="94"/>
      <c r="B2063" s="102"/>
      <c r="C2063" s="94"/>
      <c r="D2063" s="94"/>
      <c r="E2063" s="94"/>
    </row>
    <row r="2064" spans="1:5" x14ac:dyDescent="0.25">
      <c r="A2064" s="94"/>
      <c r="B2064" s="102"/>
      <c r="C2064" s="94"/>
      <c r="D2064" s="94"/>
      <c r="E2064" s="94"/>
    </row>
    <row r="2065" spans="1:5" x14ac:dyDescent="0.25">
      <c r="A2065" s="94"/>
      <c r="B2065" s="102"/>
      <c r="C2065" s="94"/>
      <c r="D2065" s="94"/>
      <c r="E2065" s="94"/>
    </row>
    <row r="2066" spans="1:5" x14ac:dyDescent="0.25">
      <c r="A2066" s="94"/>
      <c r="B2066" s="102"/>
      <c r="C2066" s="94"/>
      <c r="D2066" s="94"/>
      <c r="E2066" s="94"/>
    </row>
    <row r="2067" spans="1:5" x14ac:dyDescent="0.25">
      <c r="A2067" s="94"/>
      <c r="B2067" s="102"/>
      <c r="C2067" s="94"/>
      <c r="D2067" s="94"/>
      <c r="E2067" s="94"/>
    </row>
    <row r="2068" spans="1:5" x14ac:dyDescent="0.25">
      <c r="A2068" s="94"/>
      <c r="B2068" s="102"/>
      <c r="C2068" s="94"/>
      <c r="D2068" s="94"/>
      <c r="E2068" s="94"/>
    </row>
    <row r="2069" spans="1:5" x14ac:dyDescent="0.25">
      <c r="A2069" s="94"/>
      <c r="B2069" s="102"/>
      <c r="C2069" s="94"/>
      <c r="D2069" s="94"/>
      <c r="E2069" s="94"/>
    </row>
    <row r="2070" spans="1:5" x14ac:dyDescent="0.25">
      <c r="A2070" s="94"/>
      <c r="B2070" s="102"/>
      <c r="C2070" s="94"/>
      <c r="D2070" s="94"/>
      <c r="E2070" s="94"/>
    </row>
    <row r="2071" spans="1:5" x14ac:dyDescent="0.25">
      <c r="A2071" s="94"/>
      <c r="B2071" s="102"/>
      <c r="C2071" s="94"/>
      <c r="D2071" s="94"/>
      <c r="E2071" s="94"/>
    </row>
    <row r="2072" spans="1:5" x14ac:dyDescent="0.25">
      <c r="A2072" s="94"/>
      <c r="B2072" s="102"/>
      <c r="C2072" s="94"/>
      <c r="D2072" s="94"/>
      <c r="E2072" s="94"/>
    </row>
    <row r="2073" spans="1:5" x14ac:dyDescent="0.25">
      <c r="A2073" s="94"/>
      <c r="B2073" s="102"/>
      <c r="C2073" s="94"/>
      <c r="D2073" s="94"/>
      <c r="E2073" s="94"/>
    </row>
    <row r="2074" spans="1:5" x14ac:dyDescent="0.25">
      <c r="A2074" s="94"/>
      <c r="B2074" s="102"/>
      <c r="C2074" s="94"/>
      <c r="D2074" s="94"/>
      <c r="E2074" s="94"/>
    </row>
    <row r="2075" spans="1:5" x14ac:dyDescent="0.25">
      <c r="A2075" s="94"/>
      <c r="B2075" s="102"/>
      <c r="C2075" s="94"/>
      <c r="D2075" s="94"/>
      <c r="E2075" s="94"/>
    </row>
    <row r="2076" spans="1:5" x14ac:dyDescent="0.25">
      <c r="A2076" s="94"/>
      <c r="B2076" s="102"/>
      <c r="C2076" s="94"/>
      <c r="D2076" s="94"/>
      <c r="E2076" s="94"/>
    </row>
    <row r="2077" spans="1:5" x14ac:dyDescent="0.25">
      <c r="A2077" s="94"/>
      <c r="B2077" s="102"/>
      <c r="C2077" s="94"/>
      <c r="D2077" s="94"/>
      <c r="E2077" s="94"/>
    </row>
    <row r="2078" spans="1:5" x14ac:dyDescent="0.25">
      <c r="A2078" s="98" t="s">
        <v>11</v>
      </c>
      <c r="B2078" s="102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118" t="s">
        <v>1304</v>
      </c>
      <c r="C2081" s="98" t="s">
        <v>1315</v>
      </c>
      <c r="D2081" s="98" t="s">
        <v>537</v>
      </c>
      <c r="E2081" s="98" t="s">
        <v>175</v>
      </c>
    </row>
    <row r="2082" spans="1:5" x14ac:dyDescent="0.25">
      <c r="A2082" s="95" t="s">
        <v>23</v>
      </c>
      <c r="B2082" s="118">
        <v>0</v>
      </c>
      <c r="C2082" s="98"/>
      <c r="D2082" s="98" t="s">
        <v>23</v>
      </c>
      <c r="E2082" s="94"/>
    </row>
    <row r="2083" spans="1:5" x14ac:dyDescent="0.25">
      <c r="A2083" s="94"/>
      <c r="B2083" s="102">
        <v>0</v>
      </c>
      <c r="C2083" s="94"/>
      <c r="D2083" s="94" t="s">
        <v>23</v>
      </c>
      <c r="E2083" s="94"/>
    </row>
    <row r="2084" spans="1:5" x14ac:dyDescent="0.25">
      <c r="A2084" s="94"/>
      <c r="B2084" s="102">
        <v>0</v>
      </c>
      <c r="C2084" s="101" t="s">
        <v>23</v>
      </c>
      <c r="D2084" s="94" t="s">
        <v>23</v>
      </c>
      <c r="E2084" s="94" t="s">
        <v>23</v>
      </c>
    </row>
    <row r="2085" spans="1:5" x14ac:dyDescent="0.25">
      <c r="A2085" s="94"/>
      <c r="B2085" s="102">
        <v>0</v>
      </c>
      <c r="C2085" s="94" t="s">
        <v>23</v>
      </c>
      <c r="D2085" s="94" t="s">
        <v>23</v>
      </c>
      <c r="E2085" s="94"/>
    </row>
    <row r="2086" spans="1:5" x14ac:dyDescent="0.25">
      <c r="A2086" s="94"/>
      <c r="B2086" s="102"/>
      <c r="C2086" s="94"/>
      <c r="D2086" s="94"/>
      <c r="E2086" s="94"/>
    </row>
    <row r="2087" spans="1:5" x14ac:dyDescent="0.25">
      <c r="A2087" s="94"/>
      <c r="B2087" s="102"/>
      <c r="C2087" s="94"/>
      <c r="D2087" s="94"/>
      <c r="E2087" s="94"/>
    </row>
    <row r="2088" spans="1:5" x14ac:dyDescent="0.25">
      <c r="A2088" s="94"/>
      <c r="B2088" s="102"/>
      <c r="C2088" s="94"/>
      <c r="D2088" s="94"/>
      <c r="E2088" s="94"/>
    </row>
    <row r="2089" spans="1:5" x14ac:dyDescent="0.25">
      <c r="A2089" s="94"/>
      <c r="B2089" s="102"/>
      <c r="C2089" s="94"/>
      <c r="D2089" s="94"/>
      <c r="E2089" s="94"/>
    </row>
    <row r="2090" spans="1:5" x14ac:dyDescent="0.25">
      <c r="A2090" s="94"/>
      <c r="B2090" s="102"/>
      <c r="C2090" s="94"/>
      <c r="D2090" s="94"/>
      <c r="E2090" s="94"/>
    </row>
    <row r="2091" spans="1:5" x14ac:dyDescent="0.25">
      <c r="A2091" s="94"/>
      <c r="B2091" s="102"/>
      <c r="C2091" s="94"/>
      <c r="D2091" s="94"/>
      <c r="E2091" s="94"/>
    </row>
    <row r="2092" spans="1:5" x14ac:dyDescent="0.25">
      <c r="A2092" s="94"/>
      <c r="B2092" s="102"/>
      <c r="C2092" s="94"/>
      <c r="D2092" s="94"/>
      <c r="E2092" s="94"/>
    </row>
    <row r="2093" spans="1:5" x14ac:dyDescent="0.25">
      <c r="A2093" s="94"/>
      <c r="B2093" s="102"/>
      <c r="C2093" s="94"/>
      <c r="D2093" s="94"/>
      <c r="E2093" s="94"/>
    </row>
    <row r="2094" spans="1:5" x14ac:dyDescent="0.25">
      <c r="A2094" s="94"/>
      <c r="B2094" s="102"/>
      <c r="C2094" s="94"/>
      <c r="D2094" s="94"/>
      <c r="E2094" s="94"/>
    </row>
    <row r="2095" spans="1:5" x14ac:dyDescent="0.25">
      <c r="A2095" s="94"/>
      <c r="B2095" s="102"/>
      <c r="C2095" s="94"/>
      <c r="D2095" s="94"/>
      <c r="E2095" s="94"/>
    </row>
    <row r="2096" spans="1:5" x14ac:dyDescent="0.25">
      <c r="A2096" s="94"/>
      <c r="B2096" s="102"/>
      <c r="C2096" s="94"/>
      <c r="D2096" s="94"/>
      <c r="E2096" s="94"/>
    </row>
    <row r="2097" spans="1:5" x14ac:dyDescent="0.25">
      <c r="A2097" s="94"/>
      <c r="B2097" s="102"/>
      <c r="C2097" s="94"/>
      <c r="D2097" s="94"/>
      <c r="E2097" s="94"/>
    </row>
    <row r="2098" spans="1:5" x14ac:dyDescent="0.25">
      <c r="A2098" s="94"/>
      <c r="B2098" s="102"/>
      <c r="C2098" s="94"/>
      <c r="D2098" s="94"/>
      <c r="E2098" s="94"/>
    </row>
    <row r="2099" spans="1:5" x14ac:dyDescent="0.25">
      <c r="A2099" s="94"/>
      <c r="B2099" s="102"/>
      <c r="C2099" s="94"/>
      <c r="D2099" s="94"/>
      <c r="E2099" s="94"/>
    </row>
    <row r="2100" spans="1:5" x14ac:dyDescent="0.25">
      <c r="A2100" s="94"/>
      <c r="B2100" s="102"/>
      <c r="C2100" s="94"/>
      <c r="D2100" s="94"/>
      <c r="E2100" s="94"/>
    </row>
    <row r="2101" spans="1:5" x14ac:dyDescent="0.25">
      <c r="A2101" s="94"/>
      <c r="B2101" s="102"/>
      <c r="C2101" s="94"/>
      <c r="D2101" s="94"/>
      <c r="E2101" s="94"/>
    </row>
    <row r="2102" spans="1:5" x14ac:dyDescent="0.25">
      <c r="A2102" s="94"/>
      <c r="B2102" s="102"/>
      <c r="C2102" s="94"/>
      <c r="D2102" s="94"/>
      <c r="E2102" s="94"/>
    </row>
    <row r="2103" spans="1:5" x14ac:dyDescent="0.25">
      <c r="A2103" s="94"/>
      <c r="B2103" s="102"/>
      <c r="C2103" s="94"/>
      <c r="D2103" s="94"/>
      <c r="E2103" s="94"/>
    </row>
    <row r="2104" spans="1:5" x14ac:dyDescent="0.25">
      <c r="A2104" s="94"/>
      <c r="B2104" s="102"/>
      <c r="C2104" s="94"/>
      <c r="D2104" s="94"/>
      <c r="E2104" s="94"/>
    </row>
    <row r="2105" spans="1:5" x14ac:dyDescent="0.25">
      <c r="A2105" s="94"/>
      <c r="B2105" s="102"/>
      <c r="C2105" s="94"/>
      <c r="D2105" s="94"/>
      <c r="E2105" s="94"/>
    </row>
    <row r="2106" spans="1:5" x14ac:dyDescent="0.25">
      <c r="A2106" s="94"/>
      <c r="B2106" s="102"/>
      <c r="C2106" s="94"/>
      <c r="D2106" s="94"/>
      <c r="E2106" s="94"/>
    </row>
    <row r="2107" spans="1:5" x14ac:dyDescent="0.25">
      <c r="A2107" s="94"/>
      <c r="B2107" s="102"/>
      <c r="C2107" s="94"/>
      <c r="D2107" s="94"/>
      <c r="E2107" s="94"/>
    </row>
    <row r="2108" spans="1:5" x14ac:dyDescent="0.25">
      <c r="A2108" s="94"/>
      <c r="B2108" s="102"/>
      <c r="C2108" s="94"/>
      <c r="D2108" s="94"/>
      <c r="E2108" s="94"/>
    </row>
    <row r="2109" spans="1:5" x14ac:dyDescent="0.25">
      <c r="A2109" s="94"/>
      <c r="B2109" s="102"/>
      <c r="C2109" s="94"/>
      <c r="D2109" s="94"/>
      <c r="E2109" s="94"/>
    </row>
    <row r="2110" spans="1:5" x14ac:dyDescent="0.25">
      <c r="A2110" s="94"/>
      <c r="B2110" s="102"/>
      <c r="C2110" s="94"/>
      <c r="D2110" s="94"/>
      <c r="E2110" s="94"/>
    </row>
    <row r="2111" spans="1:5" x14ac:dyDescent="0.25">
      <c r="A2111" s="94"/>
      <c r="B2111" s="102"/>
      <c r="C2111" s="94"/>
      <c r="D2111" s="94"/>
      <c r="E2111" s="94"/>
    </row>
    <row r="2112" spans="1:5" x14ac:dyDescent="0.25">
      <c r="A2112" s="94"/>
      <c r="B2112" s="102"/>
      <c r="C2112" s="94"/>
      <c r="D2112" s="94"/>
      <c r="E2112" s="94"/>
    </row>
    <row r="2113" spans="1:5" x14ac:dyDescent="0.25">
      <c r="A2113" s="94"/>
      <c r="B2113" s="102"/>
      <c r="C2113" s="94"/>
      <c r="D2113" s="94"/>
      <c r="E2113" s="94"/>
    </row>
    <row r="2114" spans="1:5" x14ac:dyDescent="0.25">
      <c r="A2114" s="94"/>
      <c r="B2114" s="102"/>
      <c r="C2114" s="94"/>
      <c r="D2114" s="94"/>
      <c r="E2114" s="94"/>
    </row>
    <row r="2115" spans="1:5" x14ac:dyDescent="0.25">
      <c r="A2115" s="94"/>
      <c r="B2115" s="102"/>
      <c r="C2115" s="94"/>
      <c r="D2115" s="94"/>
      <c r="E2115" s="94"/>
    </row>
    <row r="2116" spans="1:5" x14ac:dyDescent="0.25">
      <c r="A2116" s="94"/>
      <c r="B2116" s="102"/>
      <c r="C2116" s="94"/>
      <c r="D2116" s="94"/>
      <c r="E2116" s="94"/>
    </row>
    <row r="2117" spans="1:5" x14ac:dyDescent="0.25">
      <c r="A2117" s="94"/>
      <c r="B2117" s="102"/>
      <c r="C2117" s="94"/>
      <c r="D2117" s="94"/>
      <c r="E2117" s="94"/>
    </row>
    <row r="2118" spans="1:5" x14ac:dyDescent="0.25">
      <c r="A2118" s="94"/>
      <c r="B2118" s="102"/>
      <c r="C2118" s="94"/>
      <c r="D2118" s="94"/>
      <c r="E2118" s="94"/>
    </row>
    <row r="2119" spans="1:5" x14ac:dyDescent="0.25">
      <c r="A2119" s="94"/>
      <c r="B2119" s="102"/>
      <c r="C2119" s="94"/>
      <c r="D2119" s="94"/>
      <c r="E2119" s="94"/>
    </row>
    <row r="2120" spans="1:5" x14ac:dyDescent="0.25">
      <c r="A2120" s="94"/>
      <c r="B2120" s="102"/>
      <c r="C2120" s="94"/>
      <c r="D2120" s="94"/>
      <c r="E2120" s="94"/>
    </row>
    <row r="2121" spans="1:5" x14ac:dyDescent="0.25">
      <c r="A2121" s="94"/>
      <c r="B2121" s="102"/>
      <c r="C2121" s="94"/>
      <c r="D2121" s="94"/>
      <c r="E2121" s="94"/>
    </row>
    <row r="2122" spans="1:5" x14ac:dyDescent="0.25">
      <c r="A2122" s="94"/>
      <c r="B2122" s="102"/>
      <c r="C2122" s="94"/>
      <c r="D2122" s="94"/>
      <c r="E2122" s="94"/>
    </row>
    <row r="2123" spans="1:5" x14ac:dyDescent="0.25">
      <c r="A2123" s="94"/>
      <c r="B2123" s="102"/>
      <c r="C2123" s="94"/>
      <c r="D2123" s="94"/>
      <c r="E2123" s="94"/>
    </row>
    <row r="2124" spans="1:5" x14ac:dyDescent="0.25">
      <c r="A2124" s="94"/>
      <c r="B2124" s="102"/>
      <c r="C2124" s="94"/>
      <c r="D2124" s="94"/>
      <c r="E2124" s="94"/>
    </row>
    <row r="2125" spans="1:5" x14ac:dyDescent="0.25">
      <c r="A2125" s="94"/>
      <c r="B2125" s="102"/>
      <c r="C2125" s="94"/>
      <c r="D2125" s="94"/>
      <c r="E2125" s="94"/>
    </row>
    <row r="2126" spans="1:5" x14ac:dyDescent="0.25">
      <c r="A2126" s="94"/>
      <c r="B2126" s="102"/>
      <c r="C2126" s="94"/>
      <c r="D2126" s="94"/>
      <c r="E2126" s="94"/>
    </row>
    <row r="2127" spans="1:5" x14ac:dyDescent="0.25">
      <c r="A2127" s="94"/>
      <c r="B2127" s="102"/>
      <c r="C2127" s="94"/>
      <c r="D2127" s="94"/>
      <c r="E2127" s="94"/>
    </row>
    <row r="2128" spans="1:5" x14ac:dyDescent="0.25">
      <c r="A2128" s="94"/>
      <c r="B2128" s="102"/>
      <c r="C2128" s="94"/>
      <c r="D2128" s="94"/>
      <c r="E2128" s="94"/>
    </row>
    <row r="2129" spans="1:5" x14ac:dyDescent="0.25">
      <c r="A2129" s="94"/>
      <c r="B2129" s="102"/>
      <c r="C2129" s="94"/>
      <c r="D2129" s="94"/>
      <c r="E2129" s="94"/>
    </row>
    <row r="2130" spans="1:5" x14ac:dyDescent="0.25">
      <c r="A2130" s="98" t="s">
        <v>11</v>
      </c>
      <c r="B2130" s="102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118" t="s">
        <v>1304</v>
      </c>
      <c r="C2133" s="98" t="s">
        <v>1315</v>
      </c>
      <c r="D2133" s="98" t="s">
        <v>537</v>
      </c>
      <c r="E2133" s="98" t="s">
        <v>175</v>
      </c>
    </row>
    <row r="2134" spans="1:5" x14ac:dyDescent="0.25">
      <c r="A2134" s="95" t="s">
        <v>23</v>
      </c>
      <c r="B2134" s="118">
        <v>0</v>
      </c>
      <c r="C2134" s="98"/>
      <c r="D2134" s="98" t="s">
        <v>23</v>
      </c>
      <c r="E2134" s="94"/>
    </row>
    <row r="2135" spans="1:5" x14ac:dyDescent="0.25">
      <c r="A2135" s="94"/>
      <c r="B2135" s="102">
        <v>0</v>
      </c>
      <c r="C2135" s="94"/>
      <c r="D2135" s="94" t="s">
        <v>23</v>
      </c>
      <c r="E2135" s="94"/>
    </row>
    <row r="2136" spans="1:5" x14ac:dyDescent="0.25">
      <c r="A2136" s="94"/>
      <c r="B2136" s="102">
        <v>0</v>
      </c>
      <c r="C2136" s="101" t="s">
        <v>23</v>
      </c>
      <c r="D2136" s="94" t="s">
        <v>23</v>
      </c>
      <c r="E2136" s="94" t="s">
        <v>23</v>
      </c>
    </row>
    <row r="2137" spans="1:5" x14ac:dyDescent="0.25">
      <c r="A2137" s="94"/>
      <c r="B2137" s="102">
        <v>0</v>
      </c>
      <c r="C2137" s="94" t="s">
        <v>23</v>
      </c>
      <c r="D2137" s="94" t="s">
        <v>23</v>
      </c>
      <c r="E2137" s="94"/>
    </row>
    <row r="2138" spans="1:5" x14ac:dyDescent="0.25">
      <c r="A2138" s="94"/>
      <c r="B2138" s="102"/>
      <c r="C2138" s="94"/>
      <c r="D2138" s="94"/>
      <c r="E2138" s="94"/>
    </row>
    <row r="2139" spans="1:5" x14ac:dyDescent="0.25">
      <c r="A2139" s="94"/>
      <c r="B2139" s="102"/>
      <c r="C2139" s="94"/>
      <c r="D2139" s="94"/>
      <c r="E2139" s="94"/>
    </row>
    <row r="2140" spans="1:5" x14ac:dyDescent="0.25">
      <c r="A2140" s="94"/>
      <c r="B2140" s="102"/>
      <c r="C2140" s="94"/>
      <c r="D2140" s="94"/>
      <c r="E2140" s="94"/>
    </row>
    <row r="2141" spans="1:5" x14ac:dyDescent="0.25">
      <c r="A2141" s="94"/>
      <c r="B2141" s="102"/>
      <c r="C2141" s="94"/>
      <c r="D2141" s="94"/>
      <c r="E2141" s="94"/>
    </row>
    <row r="2142" spans="1:5" x14ac:dyDescent="0.25">
      <c r="A2142" s="94"/>
      <c r="B2142" s="102"/>
      <c r="C2142" s="94"/>
      <c r="D2142" s="94"/>
      <c r="E2142" s="94"/>
    </row>
    <row r="2143" spans="1:5" x14ac:dyDescent="0.25">
      <c r="A2143" s="94"/>
      <c r="B2143" s="102"/>
      <c r="C2143" s="94"/>
      <c r="D2143" s="94"/>
      <c r="E2143" s="94"/>
    </row>
    <row r="2144" spans="1:5" x14ac:dyDescent="0.25">
      <c r="A2144" s="94"/>
      <c r="B2144" s="102"/>
      <c r="C2144" s="94"/>
      <c r="D2144" s="94"/>
      <c r="E2144" s="94"/>
    </row>
    <row r="2145" spans="1:5" x14ac:dyDescent="0.25">
      <c r="A2145" s="94"/>
      <c r="B2145" s="102"/>
      <c r="C2145" s="94"/>
      <c r="D2145" s="94"/>
      <c r="E2145" s="94"/>
    </row>
    <row r="2146" spans="1:5" x14ac:dyDescent="0.25">
      <c r="A2146" s="94"/>
      <c r="B2146" s="102"/>
      <c r="C2146" s="94"/>
      <c r="D2146" s="94"/>
      <c r="E2146" s="94"/>
    </row>
    <row r="2147" spans="1:5" x14ac:dyDescent="0.25">
      <c r="A2147" s="94"/>
      <c r="B2147" s="102"/>
      <c r="C2147" s="94"/>
      <c r="D2147" s="94"/>
      <c r="E2147" s="94"/>
    </row>
    <row r="2148" spans="1:5" x14ac:dyDescent="0.25">
      <c r="A2148" s="94"/>
      <c r="B2148" s="102"/>
      <c r="C2148" s="94"/>
      <c r="D2148" s="94"/>
      <c r="E2148" s="94"/>
    </row>
    <row r="2149" spans="1:5" x14ac:dyDescent="0.25">
      <c r="A2149" s="94"/>
      <c r="B2149" s="102"/>
      <c r="C2149" s="94"/>
      <c r="D2149" s="94"/>
      <c r="E2149" s="94"/>
    </row>
    <row r="2150" spans="1:5" x14ac:dyDescent="0.25">
      <c r="A2150" s="94"/>
      <c r="B2150" s="102"/>
      <c r="C2150" s="94"/>
      <c r="D2150" s="94"/>
      <c r="E2150" s="94"/>
    </row>
    <row r="2151" spans="1:5" x14ac:dyDescent="0.25">
      <c r="A2151" s="94"/>
      <c r="B2151" s="102"/>
      <c r="C2151" s="94"/>
      <c r="D2151" s="94"/>
      <c r="E2151" s="94"/>
    </row>
    <row r="2152" spans="1:5" x14ac:dyDescent="0.25">
      <c r="A2152" s="94"/>
      <c r="B2152" s="102"/>
      <c r="C2152" s="94"/>
      <c r="D2152" s="94"/>
      <c r="E2152" s="94"/>
    </row>
    <row r="2153" spans="1:5" x14ac:dyDescent="0.25">
      <c r="A2153" s="94"/>
      <c r="B2153" s="102"/>
      <c r="C2153" s="94"/>
      <c r="D2153" s="94"/>
      <c r="E2153" s="94"/>
    </row>
    <row r="2154" spans="1:5" x14ac:dyDescent="0.25">
      <c r="A2154" s="94"/>
      <c r="B2154" s="102"/>
      <c r="C2154" s="94"/>
      <c r="D2154" s="94"/>
      <c r="E2154" s="94"/>
    </row>
    <row r="2155" spans="1:5" x14ac:dyDescent="0.25">
      <c r="A2155" s="94"/>
      <c r="B2155" s="102"/>
      <c r="C2155" s="94"/>
      <c r="D2155" s="94"/>
      <c r="E2155" s="94"/>
    </row>
    <row r="2156" spans="1:5" x14ac:dyDescent="0.25">
      <c r="A2156" s="94"/>
      <c r="B2156" s="102"/>
      <c r="C2156" s="94"/>
      <c r="D2156" s="94"/>
      <c r="E2156" s="94"/>
    </row>
    <row r="2157" spans="1:5" x14ac:dyDescent="0.25">
      <c r="A2157" s="94"/>
      <c r="B2157" s="102"/>
      <c r="C2157" s="94"/>
      <c r="D2157" s="94"/>
      <c r="E2157" s="94"/>
    </row>
    <row r="2158" spans="1:5" x14ac:dyDescent="0.25">
      <c r="A2158" s="94"/>
      <c r="B2158" s="102"/>
      <c r="C2158" s="94"/>
      <c r="D2158" s="94"/>
      <c r="E2158" s="94"/>
    </row>
    <row r="2159" spans="1:5" x14ac:dyDescent="0.25">
      <c r="A2159" s="94"/>
      <c r="B2159" s="102"/>
      <c r="C2159" s="94"/>
      <c r="D2159" s="94"/>
      <c r="E2159" s="94"/>
    </row>
    <row r="2160" spans="1:5" x14ac:dyDescent="0.25">
      <c r="A2160" s="94"/>
      <c r="B2160" s="102"/>
      <c r="C2160" s="94"/>
      <c r="D2160" s="94"/>
      <c r="E2160" s="94"/>
    </row>
    <row r="2161" spans="1:5" x14ac:dyDescent="0.25">
      <c r="A2161" s="94"/>
      <c r="B2161" s="102"/>
      <c r="C2161" s="94"/>
      <c r="D2161" s="94"/>
      <c r="E2161" s="94"/>
    </row>
    <row r="2162" spans="1:5" x14ac:dyDescent="0.25">
      <c r="A2162" s="94"/>
      <c r="B2162" s="102"/>
      <c r="C2162" s="94"/>
      <c r="D2162" s="94"/>
      <c r="E2162" s="94"/>
    </row>
    <row r="2163" spans="1:5" x14ac:dyDescent="0.25">
      <c r="A2163" s="94"/>
      <c r="B2163" s="102"/>
      <c r="C2163" s="94"/>
      <c r="D2163" s="94"/>
      <c r="E2163" s="94"/>
    </row>
    <row r="2164" spans="1:5" x14ac:dyDescent="0.25">
      <c r="A2164" s="94"/>
      <c r="B2164" s="102"/>
      <c r="C2164" s="94"/>
      <c r="D2164" s="94"/>
      <c r="E2164" s="94"/>
    </row>
    <row r="2165" spans="1:5" x14ac:dyDescent="0.25">
      <c r="A2165" s="94"/>
      <c r="B2165" s="102"/>
      <c r="C2165" s="94"/>
      <c r="D2165" s="94"/>
      <c r="E2165" s="94"/>
    </row>
    <row r="2166" spans="1:5" x14ac:dyDescent="0.25">
      <c r="A2166" s="94"/>
      <c r="B2166" s="102"/>
      <c r="C2166" s="94"/>
      <c r="D2166" s="94"/>
      <c r="E2166" s="94"/>
    </row>
    <row r="2167" spans="1:5" x14ac:dyDescent="0.25">
      <c r="A2167" s="94"/>
      <c r="B2167" s="102"/>
      <c r="C2167" s="94"/>
      <c r="D2167" s="94"/>
      <c r="E2167" s="94"/>
    </row>
    <row r="2168" spans="1:5" x14ac:dyDescent="0.25">
      <c r="A2168" s="94"/>
      <c r="B2168" s="102"/>
      <c r="C2168" s="94"/>
      <c r="D2168" s="94"/>
      <c r="E2168" s="94"/>
    </row>
    <row r="2169" spans="1:5" x14ac:dyDescent="0.25">
      <c r="A2169" s="94"/>
      <c r="B2169" s="102"/>
      <c r="C2169" s="94"/>
      <c r="D2169" s="94"/>
      <c r="E2169" s="94"/>
    </row>
    <row r="2170" spans="1:5" x14ac:dyDescent="0.25">
      <c r="A2170" s="94"/>
      <c r="B2170" s="102"/>
      <c r="C2170" s="94"/>
      <c r="D2170" s="94"/>
      <c r="E2170" s="94"/>
    </row>
    <row r="2171" spans="1:5" x14ac:dyDescent="0.25">
      <c r="A2171" s="94"/>
      <c r="B2171" s="102"/>
      <c r="C2171" s="94"/>
      <c r="D2171" s="94"/>
      <c r="E2171" s="94"/>
    </row>
    <row r="2172" spans="1:5" x14ac:dyDescent="0.25">
      <c r="A2172" s="94"/>
      <c r="B2172" s="102"/>
      <c r="C2172" s="94"/>
      <c r="D2172" s="94"/>
      <c r="E2172" s="94"/>
    </row>
    <row r="2173" spans="1:5" x14ac:dyDescent="0.25">
      <c r="A2173" s="94"/>
      <c r="B2173" s="102"/>
      <c r="C2173" s="94"/>
      <c r="D2173" s="94"/>
      <c r="E2173" s="94"/>
    </row>
    <row r="2174" spans="1:5" x14ac:dyDescent="0.25">
      <c r="A2174" s="94"/>
      <c r="B2174" s="102"/>
      <c r="C2174" s="94"/>
      <c r="D2174" s="94"/>
      <c r="E2174" s="94"/>
    </row>
    <row r="2175" spans="1:5" x14ac:dyDescent="0.25">
      <c r="A2175" s="94"/>
      <c r="B2175" s="102"/>
      <c r="C2175" s="94"/>
      <c r="D2175" s="94"/>
      <c r="E2175" s="94"/>
    </row>
    <row r="2176" spans="1:5" x14ac:dyDescent="0.25">
      <c r="A2176" s="94"/>
      <c r="B2176" s="102"/>
      <c r="C2176" s="94"/>
      <c r="D2176" s="94"/>
      <c r="E2176" s="94"/>
    </row>
    <row r="2177" spans="1:5" x14ac:dyDescent="0.25">
      <c r="A2177" s="94"/>
      <c r="B2177" s="102"/>
      <c r="C2177" s="94"/>
      <c r="D2177" s="94"/>
      <c r="E2177" s="94"/>
    </row>
    <row r="2178" spans="1:5" x14ac:dyDescent="0.25">
      <c r="A2178" s="94"/>
      <c r="B2178" s="102"/>
      <c r="C2178" s="94"/>
      <c r="D2178" s="94"/>
      <c r="E2178" s="94"/>
    </row>
    <row r="2179" spans="1:5" x14ac:dyDescent="0.25">
      <c r="A2179" s="94"/>
      <c r="B2179" s="102"/>
      <c r="C2179" s="94"/>
      <c r="D2179" s="94"/>
      <c r="E2179" s="94"/>
    </row>
    <row r="2180" spans="1:5" x14ac:dyDescent="0.25">
      <c r="A2180" s="94"/>
      <c r="B2180" s="102"/>
      <c r="C2180" s="94"/>
      <c r="D2180" s="94"/>
      <c r="E2180" s="94"/>
    </row>
    <row r="2181" spans="1:5" x14ac:dyDescent="0.25">
      <c r="A2181" s="94"/>
      <c r="B2181" s="102"/>
      <c r="C2181" s="94"/>
      <c r="D2181" s="94"/>
      <c r="E2181" s="94"/>
    </row>
    <row r="2182" spans="1:5" x14ac:dyDescent="0.25">
      <c r="A2182" s="98" t="s">
        <v>11</v>
      </c>
      <c r="B2182" s="102">
        <f>SUM(B2134:B2181)</f>
        <v>0</v>
      </c>
      <c r="C2182" s="94"/>
      <c r="D2182" s="94"/>
      <c r="E2182" s="94"/>
    </row>
    <row r="2185" spans="1:5" x14ac:dyDescent="0.25">
      <c r="A2185" s="98" t="s">
        <v>0</v>
      </c>
      <c r="B2185" s="118" t="s">
        <v>1304</v>
      </c>
      <c r="C2185" s="98" t="s">
        <v>1315</v>
      </c>
      <c r="D2185" s="98" t="s">
        <v>537</v>
      </c>
      <c r="E2185" s="98" t="s">
        <v>175</v>
      </c>
    </row>
    <row r="2186" spans="1:5" x14ac:dyDescent="0.25">
      <c r="A2186" s="95" t="s">
        <v>23</v>
      </c>
      <c r="B2186" s="118">
        <v>0</v>
      </c>
      <c r="C2186" s="98"/>
      <c r="D2186" s="98" t="s">
        <v>23</v>
      </c>
      <c r="E2186" s="94"/>
    </row>
    <row r="2187" spans="1:5" x14ac:dyDescent="0.25">
      <c r="A2187" s="94"/>
      <c r="B2187" s="102">
        <v>0</v>
      </c>
      <c r="C2187" s="94"/>
      <c r="D2187" s="94" t="s">
        <v>23</v>
      </c>
      <c r="E2187" s="94"/>
    </row>
    <row r="2188" spans="1:5" x14ac:dyDescent="0.25">
      <c r="A2188" s="94"/>
      <c r="B2188" s="102">
        <v>0</v>
      </c>
      <c r="C2188" s="101" t="s">
        <v>23</v>
      </c>
      <c r="D2188" s="94" t="s">
        <v>23</v>
      </c>
      <c r="E2188" s="94" t="s">
        <v>23</v>
      </c>
    </row>
    <row r="2189" spans="1:5" x14ac:dyDescent="0.25">
      <c r="A2189" s="94"/>
      <c r="B2189" s="102">
        <v>0</v>
      </c>
      <c r="C2189" s="94" t="s">
        <v>23</v>
      </c>
      <c r="D2189" s="94" t="s">
        <v>23</v>
      </c>
      <c r="E2189" s="94"/>
    </row>
    <row r="2190" spans="1:5" x14ac:dyDescent="0.25">
      <c r="A2190" s="94"/>
      <c r="B2190" s="102"/>
      <c r="C2190" s="94"/>
      <c r="D2190" s="94"/>
      <c r="E2190" s="94"/>
    </row>
    <row r="2191" spans="1:5" x14ac:dyDescent="0.25">
      <c r="A2191" s="94"/>
      <c r="B2191" s="102"/>
      <c r="C2191" s="94"/>
      <c r="D2191" s="94"/>
      <c r="E2191" s="94"/>
    </row>
    <row r="2192" spans="1:5" x14ac:dyDescent="0.25">
      <c r="A2192" s="94"/>
      <c r="B2192" s="102"/>
      <c r="C2192" s="94"/>
      <c r="D2192" s="94"/>
      <c r="E2192" s="94"/>
    </row>
    <row r="2193" spans="1:5" x14ac:dyDescent="0.25">
      <c r="A2193" s="94"/>
      <c r="B2193" s="102"/>
      <c r="C2193" s="94"/>
      <c r="D2193" s="94"/>
      <c r="E2193" s="94"/>
    </row>
    <row r="2194" spans="1:5" x14ac:dyDescent="0.25">
      <c r="A2194" s="94"/>
      <c r="B2194" s="102"/>
      <c r="C2194" s="94"/>
      <c r="D2194" s="94"/>
      <c r="E2194" s="94"/>
    </row>
    <row r="2195" spans="1:5" x14ac:dyDescent="0.25">
      <c r="A2195" s="94"/>
      <c r="B2195" s="102"/>
      <c r="C2195" s="94"/>
      <c r="D2195" s="94"/>
      <c r="E2195" s="94"/>
    </row>
    <row r="2196" spans="1:5" x14ac:dyDescent="0.25">
      <c r="A2196" s="94"/>
      <c r="B2196" s="102"/>
      <c r="C2196" s="94"/>
      <c r="D2196" s="94"/>
      <c r="E2196" s="94"/>
    </row>
    <row r="2197" spans="1:5" x14ac:dyDescent="0.25">
      <c r="A2197" s="94"/>
      <c r="B2197" s="102"/>
      <c r="C2197" s="94"/>
      <c r="D2197" s="94"/>
      <c r="E2197" s="94"/>
    </row>
    <row r="2198" spans="1:5" x14ac:dyDescent="0.25">
      <c r="A2198" s="94"/>
      <c r="B2198" s="102"/>
      <c r="C2198" s="94"/>
      <c r="D2198" s="94"/>
      <c r="E2198" s="94"/>
    </row>
    <row r="2199" spans="1:5" x14ac:dyDescent="0.25">
      <c r="A2199" s="94"/>
      <c r="B2199" s="102"/>
      <c r="C2199" s="94"/>
      <c r="D2199" s="94"/>
      <c r="E2199" s="94"/>
    </row>
    <row r="2200" spans="1:5" x14ac:dyDescent="0.25">
      <c r="A2200" s="94"/>
      <c r="B2200" s="102"/>
      <c r="C2200" s="94"/>
      <c r="D2200" s="94"/>
      <c r="E2200" s="94"/>
    </row>
    <row r="2201" spans="1:5" x14ac:dyDescent="0.25">
      <c r="A2201" s="94"/>
      <c r="B2201" s="102"/>
      <c r="C2201" s="94"/>
      <c r="D2201" s="94"/>
      <c r="E2201" s="94"/>
    </row>
    <row r="2202" spans="1:5" x14ac:dyDescent="0.25">
      <c r="A2202" s="94"/>
      <c r="B2202" s="102"/>
      <c r="C2202" s="94"/>
      <c r="D2202" s="94"/>
      <c r="E2202" s="94"/>
    </row>
    <row r="2203" spans="1:5" x14ac:dyDescent="0.25">
      <c r="A2203" s="94"/>
      <c r="B2203" s="102"/>
      <c r="C2203" s="94"/>
      <c r="D2203" s="94"/>
      <c r="E2203" s="94"/>
    </row>
    <row r="2204" spans="1:5" x14ac:dyDescent="0.25">
      <c r="A2204" s="94"/>
      <c r="B2204" s="102"/>
      <c r="C2204" s="94"/>
      <c r="D2204" s="94"/>
      <c r="E2204" s="94"/>
    </row>
    <row r="2205" spans="1:5" x14ac:dyDescent="0.25">
      <c r="A2205" s="94"/>
      <c r="B2205" s="102"/>
      <c r="C2205" s="94"/>
      <c r="D2205" s="94"/>
      <c r="E2205" s="94"/>
    </row>
    <row r="2206" spans="1:5" x14ac:dyDescent="0.25">
      <c r="A2206" s="94"/>
      <c r="B2206" s="102"/>
      <c r="C2206" s="94"/>
      <c r="D2206" s="94"/>
      <c r="E2206" s="94"/>
    </row>
    <row r="2207" spans="1:5" x14ac:dyDescent="0.25">
      <c r="A2207" s="94"/>
      <c r="B2207" s="102"/>
      <c r="C2207" s="94"/>
      <c r="D2207" s="94"/>
      <c r="E2207" s="94"/>
    </row>
    <row r="2208" spans="1:5" x14ac:dyDescent="0.25">
      <c r="A2208" s="94"/>
      <c r="B2208" s="102"/>
      <c r="C2208" s="94"/>
      <c r="D2208" s="94"/>
      <c r="E2208" s="94"/>
    </row>
    <row r="2209" spans="1:5" x14ac:dyDescent="0.25">
      <c r="A2209" s="94"/>
      <c r="B2209" s="102"/>
      <c r="C2209" s="94"/>
      <c r="D2209" s="94"/>
      <c r="E2209" s="94"/>
    </row>
    <row r="2210" spans="1:5" x14ac:dyDescent="0.25">
      <c r="A2210" s="94"/>
      <c r="B2210" s="102"/>
      <c r="C2210" s="94"/>
      <c r="D2210" s="94"/>
      <c r="E2210" s="94"/>
    </row>
    <row r="2211" spans="1:5" x14ac:dyDescent="0.25">
      <c r="A2211" s="94"/>
      <c r="B2211" s="102"/>
      <c r="C2211" s="94"/>
      <c r="D2211" s="94"/>
      <c r="E2211" s="94"/>
    </row>
    <row r="2212" spans="1:5" x14ac:dyDescent="0.25">
      <c r="A2212" s="94"/>
      <c r="B2212" s="102"/>
      <c r="C2212" s="94"/>
      <c r="D2212" s="94"/>
      <c r="E2212" s="94"/>
    </row>
    <row r="2213" spans="1:5" x14ac:dyDescent="0.25">
      <c r="A2213" s="94"/>
      <c r="B2213" s="102"/>
      <c r="C2213" s="94"/>
      <c r="D2213" s="94"/>
      <c r="E2213" s="94"/>
    </row>
    <row r="2214" spans="1:5" x14ac:dyDescent="0.25">
      <c r="A2214" s="94"/>
      <c r="B2214" s="102"/>
      <c r="C2214" s="94"/>
      <c r="D2214" s="94"/>
      <c r="E2214" s="94"/>
    </row>
    <row r="2215" spans="1:5" x14ac:dyDescent="0.25">
      <c r="A2215" s="94"/>
      <c r="B2215" s="102"/>
      <c r="C2215" s="94"/>
      <c r="D2215" s="94"/>
      <c r="E2215" s="94"/>
    </row>
    <row r="2216" spans="1:5" x14ac:dyDescent="0.25">
      <c r="A2216" s="94"/>
      <c r="B2216" s="102"/>
      <c r="C2216" s="94"/>
      <c r="D2216" s="94"/>
      <c r="E2216" s="94"/>
    </row>
    <row r="2217" spans="1:5" x14ac:dyDescent="0.25">
      <c r="A2217" s="94"/>
      <c r="B2217" s="102"/>
      <c r="C2217" s="94"/>
      <c r="D2217" s="94"/>
      <c r="E2217" s="94"/>
    </row>
    <row r="2218" spans="1:5" x14ac:dyDescent="0.25">
      <c r="A2218" s="94"/>
      <c r="B2218" s="102"/>
      <c r="C2218" s="94"/>
      <c r="D2218" s="94"/>
      <c r="E2218" s="94"/>
    </row>
    <row r="2219" spans="1:5" x14ac:dyDescent="0.25">
      <c r="A2219" s="94"/>
      <c r="B2219" s="102"/>
      <c r="C2219" s="94"/>
      <c r="D2219" s="94"/>
      <c r="E2219" s="94"/>
    </row>
    <row r="2220" spans="1:5" x14ac:dyDescent="0.25">
      <c r="A2220" s="94"/>
      <c r="B2220" s="102"/>
      <c r="C2220" s="94"/>
      <c r="D2220" s="94"/>
      <c r="E2220" s="94"/>
    </row>
    <row r="2221" spans="1:5" x14ac:dyDescent="0.25">
      <c r="A2221" s="94"/>
      <c r="B2221" s="102"/>
      <c r="C2221" s="94"/>
      <c r="D2221" s="94"/>
      <c r="E2221" s="94"/>
    </row>
    <row r="2222" spans="1:5" x14ac:dyDescent="0.25">
      <c r="A2222" s="94"/>
      <c r="B2222" s="102"/>
      <c r="C2222" s="94"/>
      <c r="D2222" s="94"/>
      <c r="E2222" s="94"/>
    </row>
    <row r="2223" spans="1:5" x14ac:dyDescent="0.25">
      <c r="A2223" s="94"/>
      <c r="B2223" s="102"/>
      <c r="C2223" s="94"/>
      <c r="D2223" s="94"/>
      <c r="E2223" s="94"/>
    </row>
    <row r="2224" spans="1:5" x14ac:dyDescent="0.25">
      <c r="A2224" s="94"/>
      <c r="B2224" s="102"/>
      <c r="C2224" s="94"/>
      <c r="D2224" s="94"/>
      <c r="E2224" s="94"/>
    </row>
    <row r="2225" spans="1:5" x14ac:dyDescent="0.25">
      <c r="A2225" s="94"/>
      <c r="B2225" s="102"/>
      <c r="C2225" s="94"/>
      <c r="D2225" s="94"/>
      <c r="E2225" s="94"/>
    </row>
    <row r="2226" spans="1:5" x14ac:dyDescent="0.25">
      <c r="A2226" s="94"/>
      <c r="B2226" s="102"/>
      <c r="C2226" s="94"/>
      <c r="D2226" s="94"/>
      <c r="E2226" s="94"/>
    </row>
    <row r="2227" spans="1:5" x14ac:dyDescent="0.25">
      <c r="A2227" s="94"/>
      <c r="B2227" s="102"/>
      <c r="C2227" s="94"/>
      <c r="D2227" s="94"/>
      <c r="E2227" s="94"/>
    </row>
    <row r="2228" spans="1:5" x14ac:dyDescent="0.25">
      <c r="A2228" s="94"/>
      <c r="B2228" s="102"/>
      <c r="C2228" s="94"/>
      <c r="D2228" s="94"/>
      <c r="E2228" s="94"/>
    </row>
    <row r="2229" spans="1:5" x14ac:dyDescent="0.25">
      <c r="A2229" s="94"/>
      <c r="B2229" s="102"/>
      <c r="C2229" s="94"/>
      <c r="D2229" s="94"/>
      <c r="E2229" s="94"/>
    </row>
    <row r="2230" spans="1:5" x14ac:dyDescent="0.25">
      <c r="A2230" s="94"/>
      <c r="B2230" s="102"/>
      <c r="C2230" s="94"/>
      <c r="D2230" s="94"/>
      <c r="E2230" s="94"/>
    </row>
    <row r="2231" spans="1:5" x14ac:dyDescent="0.25">
      <c r="A2231" s="94"/>
      <c r="B2231" s="102"/>
      <c r="C2231" s="94"/>
      <c r="D2231" s="94"/>
      <c r="E2231" s="94"/>
    </row>
    <row r="2232" spans="1:5" x14ac:dyDescent="0.25">
      <c r="A2232" s="94"/>
      <c r="B2232" s="102"/>
      <c r="C2232" s="94"/>
      <c r="D2232" s="94"/>
      <c r="E2232" s="94"/>
    </row>
    <row r="2233" spans="1:5" x14ac:dyDescent="0.25">
      <c r="A2233" s="94"/>
      <c r="B2233" s="102"/>
      <c r="C2233" s="94"/>
      <c r="D2233" s="94"/>
      <c r="E2233" s="94"/>
    </row>
    <row r="2234" spans="1:5" x14ac:dyDescent="0.25">
      <c r="A2234" s="98" t="s">
        <v>11</v>
      </c>
      <c r="B2234" s="102">
        <f>SUM(B2186:B2233)</f>
        <v>0</v>
      </c>
      <c r="C2234" s="94"/>
      <c r="D2234" s="94"/>
      <c r="E2234" s="94"/>
    </row>
    <row r="2237" spans="1:5" x14ac:dyDescent="0.25">
      <c r="A2237" s="98" t="s">
        <v>0</v>
      </c>
      <c r="B2237" s="118" t="s">
        <v>1304</v>
      </c>
      <c r="C2237" s="98" t="s">
        <v>1315</v>
      </c>
      <c r="D2237" s="98" t="s">
        <v>537</v>
      </c>
      <c r="E2237" s="98" t="s">
        <v>175</v>
      </c>
    </row>
    <row r="2238" spans="1:5" x14ac:dyDescent="0.25">
      <c r="A2238" s="95" t="s">
        <v>23</v>
      </c>
      <c r="B2238" s="118">
        <v>0</v>
      </c>
      <c r="C2238" s="98"/>
      <c r="D2238" s="98" t="s">
        <v>23</v>
      </c>
      <c r="E2238" s="94"/>
    </row>
    <row r="2239" spans="1:5" x14ac:dyDescent="0.25">
      <c r="A2239" s="94"/>
      <c r="B2239" s="102">
        <v>0</v>
      </c>
      <c r="C2239" s="94"/>
      <c r="D2239" s="94" t="s">
        <v>23</v>
      </c>
      <c r="E2239" s="94"/>
    </row>
    <row r="2240" spans="1:5" x14ac:dyDescent="0.25">
      <c r="A2240" s="94"/>
      <c r="B2240" s="102">
        <v>0</v>
      </c>
      <c r="C2240" s="101" t="s">
        <v>23</v>
      </c>
      <c r="D2240" s="94" t="s">
        <v>23</v>
      </c>
      <c r="E2240" s="94" t="s">
        <v>23</v>
      </c>
    </row>
    <row r="2241" spans="1:5" x14ac:dyDescent="0.25">
      <c r="A2241" s="94"/>
      <c r="B2241" s="102">
        <v>0</v>
      </c>
      <c r="C2241" s="94" t="s">
        <v>23</v>
      </c>
      <c r="D2241" s="94" t="s">
        <v>23</v>
      </c>
      <c r="E2241" s="94"/>
    </row>
    <row r="2242" spans="1:5" x14ac:dyDescent="0.25">
      <c r="A2242" s="94"/>
      <c r="B2242" s="102"/>
      <c r="C2242" s="94"/>
      <c r="D2242" s="94"/>
      <c r="E2242" s="94"/>
    </row>
    <row r="2243" spans="1:5" x14ac:dyDescent="0.25">
      <c r="A2243" s="94"/>
      <c r="B2243" s="102"/>
      <c r="C2243" s="94"/>
      <c r="D2243" s="94"/>
      <c r="E2243" s="94"/>
    </row>
    <row r="2244" spans="1:5" x14ac:dyDescent="0.25">
      <c r="A2244" s="94"/>
      <c r="B2244" s="102"/>
      <c r="C2244" s="94"/>
      <c r="D2244" s="94"/>
      <c r="E2244" s="94"/>
    </row>
    <row r="2245" spans="1:5" x14ac:dyDescent="0.25">
      <c r="A2245" s="94"/>
      <c r="B2245" s="102"/>
      <c r="C2245" s="94"/>
      <c r="D2245" s="94"/>
      <c r="E2245" s="94"/>
    </row>
    <row r="2246" spans="1:5" x14ac:dyDescent="0.25">
      <c r="A2246" s="94"/>
      <c r="B2246" s="102"/>
      <c r="C2246" s="94"/>
      <c r="D2246" s="94"/>
      <c r="E2246" s="94"/>
    </row>
    <row r="2247" spans="1:5" x14ac:dyDescent="0.25">
      <c r="A2247" s="94"/>
      <c r="B2247" s="102"/>
      <c r="C2247" s="94"/>
      <c r="D2247" s="94"/>
      <c r="E2247" s="94"/>
    </row>
    <row r="2248" spans="1:5" x14ac:dyDescent="0.25">
      <c r="A2248" s="94"/>
      <c r="B2248" s="102"/>
      <c r="C2248" s="94"/>
      <c r="D2248" s="94"/>
      <c r="E2248" s="94"/>
    </row>
    <row r="2249" spans="1:5" x14ac:dyDescent="0.25">
      <c r="A2249" s="94"/>
      <c r="B2249" s="102"/>
      <c r="C2249" s="94"/>
      <c r="D2249" s="94"/>
      <c r="E2249" s="94"/>
    </row>
    <row r="2250" spans="1:5" x14ac:dyDescent="0.25">
      <c r="A2250" s="94"/>
      <c r="B2250" s="102"/>
      <c r="C2250" s="94"/>
      <c r="D2250" s="94"/>
      <c r="E2250" s="94"/>
    </row>
    <row r="2251" spans="1:5" x14ac:dyDescent="0.25">
      <c r="A2251" s="94"/>
      <c r="B2251" s="102"/>
      <c r="C2251" s="94"/>
      <c r="D2251" s="94"/>
      <c r="E2251" s="94"/>
    </row>
    <row r="2252" spans="1:5" x14ac:dyDescent="0.25">
      <c r="A2252" s="94"/>
      <c r="B2252" s="102"/>
      <c r="C2252" s="94"/>
      <c r="D2252" s="94"/>
      <c r="E2252" s="94"/>
    </row>
    <row r="2253" spans="1:5" x14ac:dyDescent="0.25">
      <c r="A2253" s="94"/>
      <c r="B2253" s="102"/>
      <c r="C2253" s="94"/>
      <c r="D2253" s="94"/>
      <c r="E2253" s="94"/>
    </row>
    <row r="2254" spans="1:5" x14ac:dyDescent="0.25">
      <c r="A2254" s="94"/>
      <c r="B2254" s="102"/>
      <c r="C2254" s="94"/>
      <c r="D2254" s="94"/>
      <c r="E2254" s="94"/>
    </row>
    <row r="2255" spans="1:5" x14ac:dyDescent="0.25">
      <c r="A2255" s="94"/>
      <c r="B2255" s="102"/>
      <c r="C2255" s="94"/>
      <c r="D2255" s="94"/>
      <c r="E2255" s="94"/>
    </row>
    <row r="2256" spans="1:5" x14ac:dyDescent="0.25">
      <c r="A2256" s="94"/>
      <c r="B2256" s="102"/>
      <c r="C2256" s="94"/>
      <c r="D2256" s="94"/>
      <c r="E2256" s="94"/>
    </row>
    <row r="2257" spans="1:5" x14ac:dyDescent="0.25">
      <c r="A2257" s="94"/>
      <c r="B2257" s="102"/>
      <c r="C2257" s="94"/>
      <c r="D2257" s="94"/>
      <c r="E2257" s="94"/>
    </row>
    <row r="2258" spans="1:5" x14ac:dyDescent="0.25">
      <c r="A2258" s="94"/>
      <c r="B2258" s="102"/>
      <c r="C2258" s="94"/>
      <c r="D2258" s="94"/>
      <c r="E2258" s="94"/>
    </row>
    <row r="2259" spans="1:5" x14ac:dyDescent="0.25">
      <c r="A2259" s="94"/>
      <c r="B2259" s="102"/>
      <c r="C2259" s="94"/>
      <c r="D2259" s="94"/>
      <c r="E2259" s="94"/>
    </row>
    <row r="2260" spans="1:5" x14ac:dyDescent="0.25">
      <c r="A2260" s="94"/>
      <c r="B2260" s="102"/>
      <c r="C2260" s="94"/>
      <c r="D2260" s="94"/>
      <c r="E2260" s="94"/>
    </row>
    <row r="2261" spans="1:5" x14ac:dyDescent="0.25">
      <c r="A2261" s="94"/>
      <c r="B2261" s="102"/>
      <c r="C2261" s="94"/>
      <c r="D2261" s="94"/>
      <c r="E2261" s="94"/>
    </row>
    <row r="2262" spans="1:5" x14ac:dyDescent="0.25">
      <c r="A2262" s="94"/>
      <c r="B2262" s="102"/>
      <c r="C2262" s="94"/>
      <c r="D2262" s="94"/>
      <c r="E2262" s="94"/>
    </row>
    <row r="2263" spans="1:5" x14ac:dyDescent="0.25">
      <c r="A2263" s="94"/>
      <c r="B2263" s="102"/>
      <c r="C2263" s="94"/>
      <c r="D2263" s="94"/>
      <c r="E2263" s="94"/>
    </row>
    <row r="2264" spans="1:5" x14ac:dyDescent="0.25">
      <c r="A2264" s="94"/>
      <c r="B2264" s="102"/>
      <c r="C2264" s="94"/>
      <c r="D2264" s="94"/>
      <c r="E2264" s="94"/>
    </row>
    <row r="2265" spans="1:5" x14ac:dyDescent="0.25">
      <c r="A2265" s="94"/>
      <c r="B2265" s="102"/>
      <c r="C2265" s="94"/>
      <c r="D2265" s="94"/>
      <c r="E2265" s="94"/>
    </row>
    <row r="2266" spans="1:5" x14ac:dyDescent="0.25">
      <c r="A2266" s="94"/>
      <c r="B2266" s="102"/>
      <c r="C2266" s="94"/>
      <c r="D2266" s="94"/>
      <c r="E2266" s="94"/>
    </row>
    <row r="2267" spans="1:5" x14ac:dyDescent="0.25">
      <c r="A2267" s="94"/>
      <c r="B2267" s="102"/>
      <c r="C2267" s="94"/>
      <c r="D2267" s="94"/>
      <c r="E2267" s="94"/>
    </row>
    <row r="2268" spans="1:5" x14ac:dyDescent="0.25">
      <c r="A2268" s="94"/>
      <c r="B2268" s="102"/>
      <c r="C2268" s="94"/>
      <c r="D2268" s="94"/>
      <c r="E2268" s="94"/>
    </row>
    <row r="2269" spans="1:5" x14ac:dyDescent="0.25">
      <c r="A2269" s="94"/>
      <c r="B2269" s="102"/>
      <c r="C2269" s="94"/>
      <c r="D2269" s="94"/>
      <c r="E2269" s="94"/>
    </row>
    <row r="2270" spans="1:5" x14ac:dyDescent="0.25">
      <c r="A2270" s="94"/>
      <c r="B2270" s="102"/>
      <c r="C2270" s="94"/>
      <c r="D2270" s="94"/>
      <c r="E2270" s="94"/>
    </row>
    <row r="2271" spans="1:5" x14ac:dyDescent="0.25">
      <c r="A2271" s="94"/>
      <c r="B2271" s="102"/>
      <c r="C2271" s="94"/>
      <c r="D2271" s="94"/>
      <c r="E2271" s="94"/>
    </row>
    <row r="2272" spans="1:5" x14ac:dyDescent="0.25">
      <c r="A2272" s="94"/>
      <c r="B2272" s="102"/>
      <c r="C2272" s="94"/>
      <c r="D2272" s="94"/>
      <c r="E2272" s="94"/>
    </row>
    <row r="2273" spans="1:5" x14ac:dyDescent="0.25">
      <c r="A2273" s="94"/>
      <c r="B2273" s="102"/>
      <c r="C2273" s="94"/>
      <c r="D2273" s="94"/>
      <c r="E2273" s="94"/>
    </row>
    <row r="2274" spans="1:5" x14ac:dyDescent="0.25">
      <c r="A2274" s="94"/>
      <c r="B2274" s="102"/>
      <c r="C2274" s="94"/>
      <c r="D2274" s="94"/>
      <c r="E2274" s="94"/>
    </row>
    <row r="2275" spans="1:5" x14ac:dyDescent="0.25">
      <c r="A2275" s="94"/>
      <c r="B2275" s="102"/>
      <c r="C2275" s="94"/>
      <c r="D2275" s="94"/>
      <c r="E2275" s="94"/>
    </row>
    <row r="2276" spans="1:5" x14ac:dyDescent="0.25">
      <c r="A2276" s="94"/>
      <c r="B2276" s="102"/>
      <c r="C2276" s="94"/>
      <c r="D2276" s="94"/>
      <c r="E2276" s="94"/>
    </row>
    <row r="2277" spans="1:5" x14ac:dyDescent="0.25">
      <c r="A2277" s="94"/>
      <c r="B2277" s="102"/>
      <c r="C2277" s="94"/>
      <c r="D2277" s="94"/>
      <c r="E2277" s="94"/>
    </row>
    <row r="2278" spans="1:5" x14ac:dyDescent="0.25">
      <c r="A2278" s="94"/>
      <c r="B2278" s="102"/>
      <c r="C2278" s="94"/>
      <c r="D2278" s="94"/>
      <c r="E2278" s="94"/>
    </row>
    <row r="2279" spans="1:5" x14ac:dyDescent="0.25">
      <c r="A2279" s="94"/>
      <c r="B2279" s="102"/>
      <c r="C2279" s="94"/>
      <c r="D2279" s="94"/>
      <c r="E2279" s="94"/>
    </row>
    <row r="2280" spans="1:5" x14ac:dyDescent="0.25">
      <c r="A2280" s="94"/>
      <c r="B2280" s="102"/>
      <c r="C2280" s="94"/>
      <c r="D2280" s="94"/>
      <c r="E2280" s="94"/>
    </row>
    <row r="2281" spans="1:5" x14ac:dyDescent="0.25">
      <c r="A2281" s="94"/>
      <c r="B2281" s="102"/>
      <c r="C2281" s="94"/>
      <c r="D2281" s="94"/>
      <c r="E2281" s="94"/>
    </row>
    <row r="2282" spans="1:5" x14ac:dyDescent="0.25">
      <c r="A2282" s="94"/>
      <c r="B2282" s="102"/>
      <c r="C2282" s="94"/>
      <c r="D2282" s="94"/>
      <c r="E2282" s="94"/>
    </row>
    <row r="2283" spans="1:5" x14ac:dyDescent="0.25">
      <c r="A2283" s="94"/>
      <c r="B2283" s="102"/>
      <c r="C2283" s="94"/>
      <c r="D2283" s="94"/>
      <c r="E2283" s="94"/>
    </row>
    <row r="2284" spans="1:5" x14ac:dyDescent="0.25">
      <c r="A2284" s="94"/>
      <c r="B2284" s="102"/>
      <c r="C2284" s="94"/>
      <c r="D2284" s="94"/>
      <c r="E2284" s="94"/>
    </row>
    <row r="2285" spans="1:5" x14ac:dyDescent="0.25">
      <c r="A2285" s="94"/>
      <c r="B2285" s="102"/>
      <c r="C2285" s="94"/>
      <c r="D2285" s="94"/>
      <c r="E2285" s="94"/>
    </row>
    <row r="2286" spans="1:5" x14ac:dyDescent="0.25">
      <c r="A2286" s="98" t="s">
        <v>11</v>
      </c>
      <c r="B2286" s="102">
        <f>SUM(B2238:B2285)</f>
        <v>0</v>
      </c>
      <c r="C2286" s="94"/>
      <c r="D2286" s="94"/>
      <c r="E2286" s="94"/>
    </row>
    <row r="2289" spans="1:5" x14ac:dyDescent="0.25">
      <c r="A2289" s="98" t="s">
        <v>0</v>
      </c>
      <c r="B2289" s="118" t="s">
        <v>1304</v>
      </c>
      <c r="C2289" s="98" t="s">
        <v>1315</v>
      </c>
      <c r="D2289" s="98" t="s">
        <v>537</v>
      </c>
      <c r="E2289" s="98" t="s">
        <v>175</v>
      </c>
    </row>
    <row r="2290" spans="1:5" x14ac:dyDescent="0.25">
      <c r="A2290" s="95" t="s">
        <v>23</v>
      </c>
      <c r="B2290" s="118">
        <v>0</v>
      </c>
      <c r="C2290" s="98"/>
      <c r="D2290" s="98" t="s">
        <v>23</v>
      </c>
      <c r="E2290" s="94"/>
    </row>
    <row r="2291" spans="1:5" x14ac:dyDescent="0.25">
      <c r="A2291" s="94"/>
      <c r="B2291" s="102">
        <v>0</v>
      </c>
      <c r="C2291" s="94"/>
      <c r="D2291" s="94" t="s">
        <v>23</v>
      </c>
      <c r="E2291" s="94"/>
    </row>
    <row r="2292" spans="1:5" x14ac:dyDescent="0.25">
      <c r="A2292" s="94"/>
      <c r="B2292" s="102">
        <v>0</v>
      </c>
      <c r="C2292" s="101" t="s">
        <v>23</v>
      </c>
      <c r="D2292" s="94" t="s">
        <v>23</v>
      </c>
      <c r="E2292" s="94" t="s">
        <v>23</v>
      </c>
    </row>
    <row r="2293" spans="1:5" x14ac:dyDescent="0.25">
      <c r="A2293" s="94"/>
      <c r="B2293" s="102">
        <v>0</v>
      </c>
      <c r="C2293" s="94" t="s">
        <v>23</v>
      </c>
      <c r="D2293" s="94" t="s">
        <v>23</v>
      </c>
      <c r="E2293" s="94"/>
    </row>
    <row r="2294" spans="1:5" x14ac:dyDescent="0.25">
      <c r="A2294" s="94"/>
      <c r="B2294" s="102"/>
      <c r="C2294" s="94"/>
      <c r="D2294" s="94"/>
      <c r="E2294" s="94"/>
    </row>
    <row r="2295" spans="1:5" x14ac:dyDescent="0.25">
      <c r="A2295" s="94"/>
      <c r="B2295" s="102"/>
      <c r="C2295" s="94"/>
      <c r="D2295" s="94"/>
      <c r="E2295" s="94"/>
    </row>
    <row r="2296" spans="1:5" x14ac:dyDescent="0.25">
      <c r="A2296" s="94"/>
      <c r="B2296" s="102"/>
      <c r="C2296" s="94"/>
      <c r="D2296" s="94"/>
      <c r="E2296" s="94"/>
    </row>
    <row r="2297" spans="1:5" x14ac:dyDescent="0.25">
      <c r="A2297" s="94"/>
      <c r="B2297" s="102"/>
      <c r="C2297" s="94"/>
      <c r="D2297" s="94"/>
      <c r="E2297" s="94"/>
    </row>
    <row r="2298" spans="1:5" x14ac:dyDescent="0.25">
      <c r="A2298" s="94"/>
      <c r="B2298" s="102"/>
      <c r="C2298" s="94"/>
      <c r="D2298" s="94"/>
      <c r="E2298" s="94"/>
    </row>
    <row r="2299" spans="1:5" x14ac:dyDescent="0.25">
      <c r="A2299" s="94"/>
      <c r="B2299" s="102"/>
      <c r="C2299" s="94"/>
      <c r="D2299" s="94"/>
      <c r="E2299" s="94"/>
    </row>
    <row r="2300" spans="1:5" x14ac:dyDescent="0.25">
      <c r="A2300" s="94"/>
      <c r="B2300" s="102"/>
      <c r="C2300" s="94"/>
      <c r="D2300" s="94"/>
      <c r="E2300" s="94"/>
    </row>
    <row r="2301" spans="1:5" x14ac:dyDescent="0.25">
      <c r="A2301" s="94"/>
      <c r="B2301" s="102"/>
      <c r="C2301" s="94"/>
      <c r="D2301" s="94"/>
      <c r="E2301" s="94"/>
    </row>
    <row r="2302" spans="1:5" x14ac:dyDescent="0.25">
      <c r="A2302" s="94"/>
      <c r="B2302" s="102"/>
      <c r="C2302" s="94"/>
      <c r="D2302" s="94"/>
      <c r="E2302" s="94"/>
    </row>
    <row r="2303" spans="1:5" x14ac:dyDescent="0.25">
      <c r="A2303" s="94"/>
      <c r="B2303" s="102"/>
      <c r="C2303" s="94"/>
      <c r="D2303" s="94"/>
      <c r="E2303" s="94"/>
    </row>
    <row r="2304" spans="1:5" x14ac:dyDescent="0.25">
      <c r="A2304" s="94"/>
      <c r="B2304" s="102"/>
      <c r="C2304" s="94"/>
      <c r="D2304" s="94"/>
      <c r="E2304" s="94"/>
    </row>
    <row r="2305" spans="1:5" x14ac:dyDescent="0.25">
      <c r="A2305" s="94"/>
      <c r="B2305" s="102"/>
      <c r="C2305" s="94"/>
      <c r="D2305" s="94"/>
      <c r="E2305" s="94"/>
    </row>
    <row r="2306" spans="1:5" x14ac:dyDescent="0.25">
      <c r="A2306" s="94"/>
      <c r="B2306" s="102"/>
      <c r="C2306" s="94"/>
      <c r="D2306" s="94"/>
      <c r="E2306" s="94"/>
    </row>
    <row r="2307" spans="1:5" x14ac:dyDescent="0.25">
      <c r="A2307" s="94"/>
      <c r="B2307" s="102"/>
      <c r="C2307" s="94"/>
      <c r="D2307" s="94"/>
      <c r="E2307" s="94"/>
    </row>
    <row r="2308" spans="1:5" x14ac:dyDescent="0.25">
      <c r="A2308" s="94"/>
      <c r="B2308" s="102"/>
      <c r="C2308" s="94"/>
      <c r="D2308" s="94"/>
      <c r="E2308" s="94"/>
    </row>
    <row r="2309" spans="1:5" x14ac:dyDescent="0.25">
      <c r="A2309" s="94"/>
      <c r="B2309" s="102"/>
      <c r="C2309" s="94"/>
      <c r="D2309" s="94"/>
      <c r="E2309" s="94"/>
    </row>
    <row r="2310" spans="1:5" x14ac:dyDescent="0.25">
      <c r="A2310" s="94"/>
      <c r="B2310" s="102"/>
      <c r="C2310" s="94"/>
      <c r="D2310" s="94"/>
      <c r="E2310" s="94"/>
    </row>
    <row r="2311" spans="1:5" x14ac:dyDescent="0.25">
      <c r="A2311" s="94"/>
      <c r="B2311" s="102"/>
      <c r="C2311" s="94"/>
      <c r="D2311" s="94"/>
      <c r="E2311" s="94"/>
    </row>
    <row r="2312" spans="1:5" x14ac:dyDescent="0.25">
      <c r="A2312" s="94"/>
      <c r="B2312" s="102"/>
      <c r="C2312" s="94"/>
      <c r="D2312" s="94"/>
      <c r="E2312" s="94"/>
    </row>
    <row r="2313" spans="1:5" x14ac:dyDescent="0.25">
      <c r="A2313" s="94"/>
      <c r="B2313" s="102"/>
      <c r="C2313" s="94"/>
      <c r="D2313" s="94"/>
      <c r="E2313" s="94"/>
    </row>
    <row r="2314" spans="1:5" x14ac:dyDescent="0.25">
      <c r="A2314" s="94"/>
      <c r="B2314" s="102"/>
      <c r="C2314" s="94"/>
      <c r="D2314" s="94"/>
      <c r="E2314" s="94"/>
    </row>
    <row r="2315" spans="1:5" x14ac:dyDescent="0.25">
      <c r="A2315" s="94"/>
      <c r="B2315" s="102"/>
      <c r="C2315" s="94"/>
      <c r="D2315" s="94"/>
      <c r="E2315" s="94"/>
    </row>
    <row r="2316" spans="1:5" x14ac:dyDescent="0.25">
      <c r="A2316" s="94"/>
      <c r="B2316" s="102"/>
      <c r="C2316" s="94"/>
      <c r="D2316" s="94"/>
      <c r="E2316" s="94"/>
    </row>
    <row r="2317" spans="1:5" x14ac:dyDescent="0.25">
      <c r="A2317" s="94"/>
      <c r="B2317" s="102"/>
      <c r="C2317" s="94"/>
      <c r="D2317" s="94"/>
      <c r="E2317" s="94"/>
    </row>
    <row r="2318" spans="1:5" x14ac:dyDescent="0.25">
      <c r="A2318" s="94"/>
      <c r="B2318" s="102"/>
      <c r="C2318" s="94"/>
      <c r="D2318" s="94"/>
      <c r="E2318" s="94"/>
    </row>
    <row r="2319" spans="1:5" x14ac:dyDescent="0.25">
      <c r="A2319" s="94"/>
      <c r="B2319" s="102"/>
      <c r="C2319" s="94"/>
      <c r="D2319" s="94"/>
      <c r="E2319" s="94"/>
    </row>
    <row r="2320" spans="1:5" x14ac:dyDescent="0.25">
      <c r="A2320" s="94"/>
      <c r="B2320" s="102"/>
      <c r="C2320" s="94"/>
      <c r="D2320" s="94"/>
      <c r="E2320" s="94"/>
    </row>
    <row r="2321" spans="1:5" x14ac:dyDescent="0.25">
      <c r="A2321" s="94"/>
      <c r="B2321" s="102"/>
      <c r="C2321" s="94"/>
      <c r="D2321" s="94"/>
      <c r="E2321" s="94"/>
    </row>
    <row r="2322" spans="1:5" x14ac:dyDescent="0.25">
      <c r="A2322" s="94"/>
      <c r="B2322" s="102"/>
      <c r="C2322" s="94"/>
      <c r="D2322" s="94"/>
      <c r="E2322" s="94"/>
    </row>
    <row r="2323" spans="1:5" x14ac:dyDescent="0.25">
      <c r="A2323" s="94"/>
      <c r="B2323" s="102"/>
      <c r="C2323" s="94"/>
      <c r="D2323" s="94"/>
      <c r="E2323" s="94"/>
    </row>
    <row r="2324" spans="1:5" x14ac:dyDescent="0.25">
      <c r="A2324" s="94"/>
      <c r="B2324" s="102"/>
      <c r="C2324" s="94"/>
      <c r="D2324" s="94"/>
      <c r="E2324" s="94"/>
    </row>
    <row r="2325" spans="1:5" x14ac:dyDescent="0.25">
      <c r="A2325" s="94"/>
      <c r="B2325" s="102"/>
      <c r="C2325" s="94"/>
      <c r="D2325" s="94"/>
      <c r="E2325" s="94"/>
    </row>
    <row r="2326" spans="1:5" x14ac:dyDescent="0.25">
      <c r="A2326" s="94"/>
      <c r="B2326" s="102"/>
      <c r="C2326" s="94"/>
      <c r="D2326" s="94"/>
      <c r="E2326" s="94"/>
    </row>
    <row r="2327" spans="1:5" x14ac:dyDescent="0.25">
      <c r="A2327" s="94"/>
      <c r="B2327" s="102"/>
      <c r="C2327" s="94"/>
      <c r="D2327" s="94"/>
      <c r="E2327" s="94"/>
    </row>
    <row r="2328" spans="1:5" x14ac:dyDescent="0.25">
      <c r="A2328" s="94"/>
      <c r="B2328" s="102"/>
      <c r="C2328" s="94"/>
      <c r="D2328" s="94"/>
      <c r="E2328" s="94"/>
    </row>
    <row r="2329" spans="1:5" x14ac:dyDescent="0.25">
      <c r="A2329" s="94"/>
      <c r="B2329" s="102"/>
      <c r="C2329" s="94"/>
      <c r="D2329" s="94"/>
      <c r="E2329" s="94"/>
    </row>
    <row r="2330" spans="1:5" x14ac:dyDescent="0.25">
      <c r="A2330" s="94"/>
      <c r="B2330" s="102"/>
      <c r="C2330" s="94"/>
      <c r="D2330" s="94"/>
      <c r="E2330" s="94"/>
    </row>
    <row r="2331" spans="1:5" x14ac:dyDescent="0.25">
      <c r="A2331" s="94"/>
      <c r="B2331" s="102"/>
      <c r="C2331" s="94"/>
      <c r="D2331" s="94"/>
      <c r="E2331" s="94"/>
    </row>
    <row r="2332" spans="1:5" x14ac:dyDescent="0.25">
      <c r="A2332" s="94"/>
      <c r="B2332" s="102"/>
      <c r="C2332" s="94"/>
      <c r="D2332" s="94"/>
      <c r="E2332" s="94"/>
    </row>
    <row r="2333" spans="1:5" x14ac:dyDescent="0.25">
      <c r="A2333" s="94"/>
      <c r="B2333" s="102"/>
      <c r="C2333" s="94"/>
      <c r="D2333" s="94"/>
      <c r="E2333" s="94"/>
    </row>
    <row r="2334" spans="1:5" x14ac:dyDescent="0.25">
      <c r="A2334" s="94"/>
      <c r="B2334" s="102"/>
      <c r="C2334" s="94"/>
      <c r="D2334" s="94"/>
      <c r="E2334" s="94"/>
    </row>
    <row r="2335" spans="1:5" x14ac:dyDescent="0.25">
      <c r="A2335" s="94"/>
      <c r="B2335" s="102"/>
      <c r="C2335" s="94"/>
      <c r="D2335" s="94"/>
      <c r="E2335" s="94"/>
    </row>
    <row r="2336" spans="1:5" x14ac:dyDescent="0.25">
      <c r="A2336" s="94"/>
      <c r="B2336" s="102"/>
      <c r="C2336" s="94"/>
      <c r="D2336" s="94"/>
      <c r="E2336" s="94"/>
    </row>
    <row r="2337" spans="1:5" x14ac:dyDescent="0.25">
      <c r="A2337" s="94"/>
      <c r="B2337" s="102"/>
      <c r="C2337" s="94"/>
      <c r="D2337" s="94"/>
      <c r="E2337" s="94"/>
    </row>
    <row r="2338" spans="1:5" x14ac:dyDescent="0.25">
      <c r="A2338" s="98" t="s">
        <v>11</v>
      </c>
      <c r="B2338" s="102">
        <f>SUM(B2290:B2337)</f>
        <v>0</v>
      </c>
      <c r="C2338" s="94"/>
      <c r="D2338" s="94"/>
      <c r="E2338" s="94"/>
    </row>
    <row r="2341" spans="1:5" x14ac:dyDescent="0.25">
      <c r="A2341" s="98" t="s">
        <v>0</v>
      </c>
      <c r="B2341" s="118" t="s">
        <v>1304</v>
      </c>
      <c r="C2341" s="98" t="s">
        <v>1315</v>
      </c>
      <c r="D2341" s="98" t="s">
        <v>537</v>
      </c>
      <c r="E2341" s="98" t="s">
        <v>175</v>
      </c>
    </row>
    <row r="2342" spans="1:5" x14ac:dyDescent="0.25">
      <c r="A2342" s="95" t="s">
        <v>23</v>
      </c>
      <c r="B2342" s="118">
        <v>0</v>
      </c>
      <c r="C2342" s="98"/>
      <c r="D2342" s="98" t="s">
        <v>23</v>
      </c>
      <c r="E2342" s="94"/>
    </row>
    <row r="2343" spans="1:5" x14ac:dyDescent="0.25">
      <c r="A2343" s="94"/>
      <c r="B2343" s="102">
        <v>0</v>
      </c>
      <c r="C2343" s="94"/>
      <c r="D2343" s="94" t="s">
        <v>23</v>
      </c>
      <c r="E2343" s="94"/>
    </row>
    <row r="2344" spans="1:5" x14ac:dyDescent="0.25">
      <c r="A2344" s="94"/>
      <c r="B2344" s="102">
        <v>0</v>
      </c>
      <c r="C2344" s="101" t="s">
        <v>23</v>
      </c>
      <c r="D2344" s="94" t="s">
        <v>23</v>
      </c>
      <c r="E2344" s="94" t="s">
        <v>23</v>
      </c>
    </row>
    <row r="2345" spans="1:5" x14ac:dyDescent="0.25">
      <c r="A2345" s="94"/>
      <c r="B2345" s="102">
        <v>0</v>
      </c>
      <c r="C2345" s="94" t="s">
        <v>23</v>
      </c>
      <c r="D2345" s="94" t="s">
        <v>23</v>
      </c>
      <c r="E2345" s="94"/>
    </row>
    <row r="2346" spans="1:5" x14ac:dyDescent="0.25">
      <c r="A2346" s="94"/>
      <c r="B2346" s="102"/>
      <c r="C2346" s="94"/>
      <c r="D2346" s="94"/>
      <c r="E2346" s="94"/>
    </row>
    <row r="2347" spans="1:5" x14ac:dyDescent="0.25">
      <c r="A2347" s="94"/>
      <c r="B2347" s="102"/>
      <c r="C2347" s="94"/>
      <c r="D2347" s="94"/>
      <c r="E2347" s="94"/>
    </row>
    <row r="2348" spans="1:5" x14ac:dyDescent="0.25">
      <c r="A2348" s="94"/>
      <c r="B2348" s="102"/>
      <c r="C2348" s="94"/>
      <c r="D2348" s="94"/>
      <c r="E2348" s="94"/>
    </row>
    <row r="2349" spans="1:5" x14ac:dyDescent="0.25">
      <c r="A2349" s="94"/>
      <c r="B2349" s="102"/>
      <c r="C2349" s="94"/>
      <c r="D2349" s="94"/>
      <c r="E2349" s="94"/>
    </row>
    <row r="2350" spans="1:5" x14ac:dyDescent="0.25">
      <c r="A2350" s="94"/>
      <c r="B2350" s="102"/>
      <c r="C2350" s="94"/>
      <c r="D2350" s="94"/>
      <c r="E2350" s="94"/>
    </row>
    <row r="2351" spans="1:5" x14ac:dyDescent="0.25">
      <c r="A2351" s="94"/>
      <c r="B2351" s="102"/>
      <c r="C2351" s="94"/>
      <c r="D2351" s="94"/>
      <c r="E2351" s="94"/>
    </row>
    <row r="2352" spans="1:5" x14ac:dyDescent="0.25">
      <c r="A2352" s="94"/>
      <c r="B2352" s="102"/>
      <c r="C2352" s="94"/>
      <c r="D2352" s="94"/>
      <c r="E2352" s="94"/>
    </row>
    <row r="2353" spans="1:5" x14ac:dyDescent="0.25">
      <c r="A2353" s="94"/>
      <c r="B2353" s="102"/>
      <c r="C2353" s="94"/>
      <c r="D2353" s="94"/>
      <c r="E2353" s="94"/>
    </row>
    <row r="2354" spans="1:5" x14ac:dyDescent="0.25">
      <c r="A2354" s="94"/>
      <c r="B2354" s="102"/>
      <c r="C2354" s="94"/>
      <c r="D2354" s="94"/>
      <c r="E2354" s="94"/>
    </row>
    <row r="2355" spans="1:5" x14ac:dyDescent="0.25">
      <c r="A2355" s="94"/>
      <c r="B2355" s="102"/>
      <c r="C2355" s="94"/>
      <c r="D2355" s="94"/>
      <c r="E2355" s="94"/>
    </row>
    <row r="2356" spans="1:5" x14ac:dyDescent="0.25">
      <c r="A2356" s="94"/>
      <c r="B2356" s="102"/>
      <c r="C2356" s="94"/>
      <c r="D2356" s="94"/>
      <c r="E2356" s="94"/>
    </row>
    <row r="2357" spans="1:5" x14ac:dyDescent="0.25">
      <c r="A2357" s="94"/>
      <c r="B2357" s="102"/>
      <c r="C2357" s="94"/>
      <c r="D2357" s="94"/>
      <c r="E2357" s="94"/>
    </row>
    <row r="2358" spans="1:5" x14ac:dyDescent="0.25">
      <c r="A2358" s="94"/>
      <c r="B2358" s="102"/>
      <c r="C2358" s="94"/>
      <c r="D2358" s="94"/>
      <c r="E2358" s="94"/>
    </row>
    <row r="2359" spans="1:5" x14ac:dyDescent="0.25">
      <c r="A2359" s="94"/>
      <c r="B2359" s="102"/>
      <c r="C2359" s="94"/>
      <c r="D2359" s="94"/>
      <c r="E2359" s="94"/>
    </row>
    <row r="2360" spans="1:5" x14ac:dyDescent="0.25">
      <c r="A2360" s="94"/>
      <c r="B2360" s="102"/>
      <c r="C2360" s="94"/>
      <c r="D2360" s="94"/>
      <c r="E2360" s="94"/>
    </row>
    <row r="2361" spans="1:5" x14ac:dyDescent="0.25">
      <c r="A2361" s="94"/>
      <c r="B2361" s="102"/>
      <c r="C2361" s="94"/>
      <c r="D2361" s="94"/>
      <c r="E2361" s="94"/>
    </row>
    <row r="2362" spans="1:5" x14ac:dyDescent="0.25">
      <c r="A2362" s="94"/>
      <c r="B2362" s="102"/>
      <c r="C2362" s="94"/>
      <c r="D2362" s="94"/>
      <c r="E2362" s="94"/>
    </row>
    <row r="2363" spans="1:5" x14ac:dyDescent="0.25">
      <c r="A2363" s="94"/>
      <c r="B2363" s="102"/>
      <c r="C2363" s="94"/>
      <c r="D2363" s="94"/>
      <c r="E2363" s="94"/>
    </row>
    <row r="2364" spans="1:5" x14ac:dyDescent="0.25">
      <c r="A2364" s="94"/>
      <c r="B2364" s="102"/>
      <c r="C2364" s="94"/>
      <c r="D2364" s="94"/>
      <c r="E2364" s="94"/>
    </row>
    <row r="2365" spans="1:5" x14ac:dyDescent="0.25">
      <c r="A2365" s="94"/>
      <c r="B2365" s="102"/>
      <c r="C2365" s="94"/>
      <c r="D2365" s="94"/>
      <c r="E2365" s="94"/>
    </row>
    <row r="2366" spans="1:5" x14ac:dyDescent="0.25">
      <c r="A2366" s="94"/>
      <c r="B2366" s="102"/>
      <c r="C2366" s="94"/>
      <c r="D2366" s="94"/>
      <c r="E2366" s="94"/>
    </row>
    <row r="2367" spans="1:5" x14ac:dyDescent="0.25">
      <c r="A2367" s="94"/>
      <c r="B2367" s="102"/>
      <c r="C2367" s="94"/>
      <c r="D2367" s="94"/>
      <c r="E2367" s="94"/>
    </row>
    <row r="2368" spans="1:5" x14ac:dyDescent="0.25">
      <c r="A2368" s="94"/>
      <c r="B2368" s="102"/>
      <c r="C2368" s="94"/>
      <c r="D2368" s="94"/>
      <c r="E2368" s="94"/>
    </row>
    <row r="2369" spans="1:5" x14ac:dyDescent="0.25">
      <c r="A2369" s="94"/>
      <c r="B2369" s="102"/>
      <c r="C2369" s="94"/>
      <c r="D2369" s="94"/>
      <c r="E2369" s="94"/>
    </row>
    <row r="2370" spans="1:5" x14ac:dyDescent="0.25">
      <c r="A2370" s="94"/>
      <c r="B2370" s="102"/>
      <c r="C2370" s="94"/>
      <c r="D2370" s="94"/>
      <c r="E2370" s="94"/>
    </row>
    <row r="2371" spans="1:5" x14ac:dyDescent="0.25">
      <c r="A2371" s="94"/>
      <c r="B2371" s="102"/>
      <c r="C2371" s="94"/>
      <c r="D2371" s="94"/>
      <c r="E2371" s="94"/>
    </row>
    <row r="2372" spans="1:5" x14ac:dyDescent="0.25">
      <c r="A2372" s="94"/>
      <c r="B2372" s="102"/>
      <c r="C2372" s="94"/>
      <c r="D2372" s="94"/>
      <c r="E2372" s="94"/>
    </row>
    <row r="2373" spans="1:5" x14ac:dyDescent="0.25">
      <c r="A2373" s="94"/>
      <c r="B2373" s="102"/>
      <c r="C2373" s="94"/>
      <c r="D2373" s="94"/>
      <c r="E2373" s="94"/>
    </row>
    <row r="2374" spans="1:5" x14ac:dyDescent="0.25">
      <c r="A2374" s="94"/>
      <c r="B2374" s="102"/>
      <c r="C2374" s="94"/>
      <c r="D2374" s="94"/>
      <c r="E2374" s="94"/>
    </row>
    <row r="2375" spans="1:5" x14ac:dyDescent="0.25">
      <c r="A2375" s="94"/>
      <c r="B2375" s="102"/>
      <c r="C2375" s="94"/>
      <c r="D2375" s="94"/>
      <c r="E2375" s="94"/>
    </row>
    <row r="2376" spans="1:5" x14ac:dyDescent="0.25">
      <c r="A2376" s="94"/>
      <c r="B2376" s="102"/>
      <c r="C2376" s="94"/>
      <c r="D2376" s="94"/>
      <c r="E2376" s="94"/>
    </row>
    <row r="2377" spans="1:5" x14ac:dyDescent="0.25">
      <c r="A2377" s="94"/>
      <c r="B2377" s="102"/>
      <c r="C2377" s="94"/>
      <c r="D2377" s="94"/>
      <c r="E2377" s="94"/>
    </row>
    <row r="2378" spans="1:5" x14ac:dyDescent="0.25">
      <c r="A2378" s="94"/>
      <c r="B2378" s="102"/>
      <c r="C2378" s="94"/>
      <c r="D2378" s="94"/>
      <c r="E2378" s="94"/>
    </row>
    <row r="2379" spans="1:5" x14ac:dyDescent="0.25">
      <c r="A2379" s="94"/>
      <c r="B2379" s="102"/>
      <c r="C2379" s="94"/>
      <c r="D2379" s="94"/>
      <c r="E2379" s="94"/>
    </row>
    <row r="2380" spans="1:5" x14ac:dyDescent="0.25">
      <c r="A2380" s="94"/>
      <c r="B2380" s="102"/>
      <c r="C2380" s="94"/>
      <c r="D2380" s="94"/>
      <c r="E2380" s="94"/>
    </row>
    <row r="2381" spans="1:5" x14ac:dyDescent="0.25">
      <c r="A2381" s="94"/>
      <c r="B2381" s="102"/>
      <c r="C2381" s="94"/>
      <c r="D2381" s="94"/>
      <c r="E2381" s="94"/>
    </row>
    <row r="2382" spans="1:5" x14ac:dyDescent="0.25">
      <c r="A2382" s="94"/>
      <c r="B2382" s="102"/>
      <c r="C2382" s="94"/>
      <c r="D2382" s="94"/>
      <c r="E2382" s="94"/>
    </row>
    <row r="2383" spans="1:5" x14ac:dyDescent="0.25">
      <c r="A2383" s="94"/>
      <c r="B2383" s="102"/>
      <c r="C2383" s="94"/>
      <c r="D2383" s="94"/>
      <c r="E2383" s="94"/>
    </row>
    <row r="2384" spans="1:5" x14ac:dyDescent="0.25">
      <c r="A2384" s="94"/>
      <c r="B2384" s="102"/>
      <c r="C2384" s="94"/>
      <c r="D2384" s="94"/>
      <c r="E2384" s="94"/>
    </row>
    <row r="2385" spans="1:5" x14ac:dyDescent="0.25">
      <c r="A2385" s="94"/>
      <c r="B2385" s="102"/>
      <c r="C2385" s="94"/>
      <c r="D2385" s="94"/>
      <c r="E2385" s="94"/>
    </row>
    <row r="2386" spans="1:5" x14ac:dyDescent="0.25">
      <c r="A2386" s="94"/>
      <c r="B2386" s="102"/>
      <c r="C2386" s="94"/>
      <c r="D2386" s="94"/>
      <c r="E2386" s="94"/>
    </row>
    <row r="2387" spans="1:5" x14ac:dyDescent="0.25">
      <c r="A2387" s="94"/>
      <c r="B2387" s="102"/>
      <c r="C2387" s="94"/>
      <c r="D2387" s="94"/>
      <c r="E2387" s="94"/>
    </row>
    <row r="2388" spans="1:5" x14ac:dyDescent="0.25">
      <c r="A2388" s="94"/>
      <c r="B2388" s="102"/>
      <c r="C2388" s="94"/>
      <c r="D2388" s="94"/>
      <c r="E2388" s="94"/>
    </row>
    <row r="2389" spans="1:5" x14ac:dyDescent="0.25">
      <c r="A2389" s="94"/>
      <c r="B2389" s="102"/>
      <c r="C2389" s="94"/>
      <c r="D2389" s="94"/>
      <c r="E2389" s="94"/>
    </row>
    <row r="2390" spans="1:5" x14ac:dyDescent="0.25">
      <c r="A2390" s="98" t="s">
        <v>11</v>
      </c>
      <c r="B2390" s="102">
        <f>SUM(B2342:B2389)</f>
        <v>0</v>
      </c>
      <c r="C2390" s="94"/>
      <c r="D2390" s="94"/>
      <c r="E2390" s="94"/>
    </row>
    <row r="2393" spans="1:5" x14ac:dyDescent="0.25">
      <c r="A2393" s="98" t="s">
        <v>0</v>
      </c>
      <c r="B2393" s="118" t="s">
        <v>1304</v>
      </c>
      <c r="C2393" s="98" t="s">
        <v>1315</v>
      </c>
      <c r="D2393" s="98" t="s">
        <v>537</v>
      </c>
      <c r="E2393" s="98" t="s">
        <v>175</v>
      </c>
    </row>
    <row r="2394" spans="1:5" x14ac:dyDescent="0.25">
      <c r="A2394" s="95" t="s">
        <v>23</v>
      </c>
      <c r="B2394" s="118">
        <v>0</v>
      </c>
      <c r="C2394" s="98"/>
      <c r="D2394" s="98" t="s">
        <v>23</v>
      </c>
      <c r="E2394" s="94"/>
    </row>
    <row r="2395" spans="1:5" x14ac:dyDescent="0.25">
      <c r="A2395" s="94"/>
      <c r="B2395" s="102">
        <v>0</v>
      </c>
      <c r="C2395" s="94"/>
      <c r="D2395" s="94" t="s">
        <v>23</v>
      </c>
      <c r="E2395" s="94"/>
    </row>
    <row r="2396" spans="1:5" x14ac:dyDescent="0.25">
      <c r="A2396" s="94"/>
      <c r="B2396" s="102">
        <v>0</v>
      </c>
      <c r="C2396" s="101" t="s">
        <v>23</v>
      </c>
      <c r="D2396" s="94" t="s">
        <v>23</v>
      </c>
      <c r="E2396" s="94" t="s">
        <v>23</v>
      </c>
    </row>
    <row r="2397" spans="1:5" x14ac:dyDescent="0.25">
      <c r="A2397" s="94"/>
      <c r="B2397" s="102">
        <v>0</v>
      </c>
      <c r="C2397" s="94" t="s">
        <v>23</v>
      </c>
      <c r="D2397" s="94" t="s">
        <v>23</v>
      </c>
      <c r="E2397" s="94"/>
    </row>
    <row r="2398" spans="1:5" x14ac:dyDescent="0.25">
      <c r="A2398" s="94"/>
      <c r="B2398" s="102"/>
      <c r="C2398" s="94"/>
      <c r="D2398" s="94"/>
      <c r="E2398" s="94"/>
    </row>
    <row r="2399" spans="1:5" x14ac:dyDescent="0.25">
      <c r="A2399" s="94"/>
      <c r="B2399" s="102"/>
      <c r="C2399" s="94"/>
      <c r="D2399" s="94"/>
      <c r="E2399" s="94"/>
    </row>
    <row r="2400" spans="1:5" x14ac:dyDescent="0.25">
      <c r="A2400" s="94"/>
      <c r="B2400" s="102"/>
      <c r="C2400" s="94"/>
      <c r="D2400" s="94"/>
      <c r="E2400" s="94"/>
    </row>
    <row r="2401" spans="1:5" x14ac:dyDescent="0.25">
      <c r="A2401" s="94"/>
      <c r="B2401" s="102"/>
      <c r="C2401" s="94"/>
      <c r="D2401" s="94"/>
      <c r="E2401" s="94"/>
    </row>
    <row r="2402" spans="1:5" x14ac:dyDescent="0.25">
      <c r="A2402" s="94"/>
      <c r="B2402" s="102"/>
      <c r="C2402" s="94"/>
      <c r="D2402" s="94"/>
      <c r="E2402" s="94"/>
    </row>
    <row r="2403" spans="1:5" x14ac:dyDescent="0.25">
      <c r="A2403" s="94"/>
      <c r="B2403" s="102"/>
      <c r="C2403" s="94"/>
      <c r="D2403" s="94"/>
      <c r="E2403" s="94"/>
    </row>
    <row r="2404" spans="1:5" x14ac:dyDescent="0.25">
      <c r="A2404" s="94"/>
      <c r="B2404" s="102"/>
      <c r="C2404" s="94"/>
      <c r="D2404" s="94"/>
      <c r="E2404" s="94"/>
    </row>
    <row r="2405" spans="1:5" x14ac:dyDescent="0.25">
      <c r="A2405" s="94"/>
      <c r="B2405" s="102"/>
      <c r="C2405" s="94"/>
      <c r="D2405" s="94"/>
      <c r="E2405" s="94"/>
    </row>
    <row r="2406" spans="1:5" x14ac:dyDescent="0.25">
      <c r="A2406" s="94"/>
      <c r="B2406" s="102"/>
      <c r="C2406" s="94"/>
      <c r="D2406" s="94"/>
      <c r="E2406" s="94"/>
    </row>
    <row r="2407" spans="1:5" x14ac:dyDescent="0.25">
      <c r="A2407" s="94"/>
      <c r="B2407" s="102"/>
      <c r="C2407" s="94"/>
      <c r="D2407" s="94"/>
      <c r="E2407" s="94"/>
    </row>
    <row r="2408" spans="1:5" x14ac:dyDescent="0.25">
      <c r="A2408" s="94"/>
      <c r="B2408" s="102"/>
      <c r="C2408" s="94"/>
      <c r="D2408" s="94"/>
      <c r="E2408" s="94"/>
    </row>
    <row r="2409" spans="1:5" x14ac:dyDescent="0.25">
      <c r="A2409" s="94"/>
      <c r="B2409" s="102"/>
      <c r="C2409" s="94"/>
      <c r="D2409" s="94"/>
      <c r="E2409" s="94"/>
    </row>
    <row r="2410" spans="1:5" x14ac:dyDescent="0.25">
      <c r="A2410" s="94"/>
      <c r="B2410" s="102"/>
      <c r="C2410" s="94"/>
      <c r="D2410" s="94"/>
      <c r="E2410" s="94"/>
    </row>
    <row r="2411" spans="1:5" x14ac:dyDescent="0.25">
      <c r="A2411" s="94"/>
      <c r="B2411" s="102"/>
      <c r="C2411" s="94"/>
      <c r="D2411" s="94"/>
      <c r="E2411" s="94"/>
    </row>
    <row r="2412" spans="1:5" x14ac:dyDescent="0.25">
      <c r="A2412" s="94"/>
      <c r="B2412" s="102"/>
      <c r="C2412" s="94"/>
      <c r="D2412" s="94"/>
      <c r="E2412" s="94"/>
    </row>
    <row r="2413" spans="1:5" x14ac:dyDescent="0.25">
      <c r="A2413" s="94"/>
      <c r="B2413" s="102"/>
      <c r="C2413" s="94"/>
      <c r="D2413" s="94"/>
      <c r="E2413" s="94"/>
    </row>
    <row r="2414" spans="1:5" x14ac:dyDescent="0.25">
      <c r="A2414" s="94"/>
      <c r="B2414" s="102"/>
      <c r="C2414" s="94"/>
      <c r="D2414" s="94"/>
      <c r="E2414" s="94"/>
    </row>
    <row r="2415" spans="1:5" x14ac:dyDescent="0.25">
      <c r="A2415" s="94"/>
      <c r="B2415" s="102"/>
      <c r="C2415" s="94"/>
      <c r="D2415" s="94"/>
      <c r="E2415" s="94"/>
    </row>
    <row r="2416" spans="1:5" x14ac:dyDescent="0.25">
      <c r="A2416" s="94"/>
      <c r="B2416" s="102"/>
      <c r="C2416" s="94"/>
      <c r="D2416" s="94"/>
      <c r="E2416" s="94"/>
    </row>
    <row r="2417" spans="1:5" x14ac:dyDescent="0.25">
      <c r="A2417" s="94"/>
      <c r="B2417" s="102"/>
      <c r="C2417" s="94"/>
      <c r="D2417" s="94"/>
      <c r="E2417" s="94"/>
    </row>
    <row r="2418" spans="1:5" x14ac:dyDescent="0.25">
      <c r="A2418" s="94"/>
      <c r="B2418" s="102"/>
      <c r="C2418" s="94"/>
      <c r="D2418" s="94"/>
      <c r="E2418" s="94"/>
    </row>
    <row r="2419" spans="1:5" x14ac:dyDescent="0.25">
      <c r="A2419" s="94"/>
      <c r="B2419" s="102"/>
      <c r="C2419" s="94"/>
      <c r="D2419" s="94"/>
      <c r="E2419" s="94"/>
    </row>
    <row r="2420" spans="1:5" x14ac:dyDescent="0.25">
      <c r="A2420" s="94"/>
      <c r="B2420" s="102"/>
      <c r="C2420" s="94"/>
      <c r="D2420" s="94"/>
      <c r="E2420" s="94"/>
    </row>
    <row r="2421" spans="1:5" x14ac:dyDescent="0.25">
      <c r="A2421" s="94"/>
      <c r="B2421" s="102"/>
      <c r="C2421" s="94"/>
      <c r="D2421" s="94"/>
      <c r="E2421" s="94"/>
    </row>
    <row r="2422" spans="1:5" x14ac:dyDescent="0.25">
      <c r="A2422" s="94"/>
      <c r="B2422" s="102"/>
      <c r="C2422" s="94"/>
      <c r="D2422" s="94"/>
      <c r="E2422" s="94"/>
    </row>
    <row r="2423" spans="1:5" x14ac:dyDescent="0.25">
      <c r="A2423" s="94"/>
      <c r="B2423" s="102"/>
      <c r="C2423" s="94"/>
      <c r="D2423" s="94"/>
      <c r="E2423" s="94"/>
    </row>
    <row r="2424" spans="1:5" x14ac:dyDescent="0.25">
      <c r="A2424" s="94"/>
      <c r="B2424" s="102"/>
      <c r="C2424" s="94"/>
      <c r="D2424" s="94"/>
      <c r="E2424" s="94"/>
    </row>
    <row r="2425" spans="1:5" x14ac:dyDescent="0.25">
      <c r="A2425" s="94"/>
      <c r="B2425" s="102"/>
      <c r="C2425" s="94"/>
      <c r="D2425" s="94"/>
      <c r="E2425" s="94"/>
    </row>
    <row r="2426" spans="1:5" x14ac:dyDescent="0.25">
      <c r="A2426" s="94"/>
      <c r="B2426" s="102"/>
      <c r="C2426" s="94"/>
      <c r="D2426" s="94"/>
      <c r="E2426" s="94"/>
    </row>
    <row r="2427" spans="1:5" x14ac:dyDescent="0.25">
      <c r="A2427" s="94"/>
      <c r="B2427" s="102"/>
      <c r="C2427" s="94"/>
      <c r="D2427" s="94"/>
      <c r="E2427" s="94"/>
    </row>
    <row r="2428" spans="1:5" x14ac:dyDescent="0.25">
      <c r="A2428" s="94"/>
      <c r="B2428" s="102"/>
      <c r="C2428" s="94"/>
      <c r="D2428" s="94"/>
      <c r="E2428" s="94"/>
    </row>
    <row r="2429" spans="1:5" x14ac:dyDescent="0.25">
      <c r="A2429" s="94"/>
      <c r="B2429" s="102"/>
      <c r="C2429" s="94"/>
      <c r="D2429" s="94"/>
      <c r="E2429" s="94"/>
    </row>
    <row r="2430" spans="1:5" x14ac:dyDescent="0.25">
      <c r="A2430" s="94"/>
      <c r="B2430" s="102"/>
      <c r="C2430" s="94"/>
      <c r="D2430" s="94"/>
      <c r="E2430" s="94"/>
    </row>
    <row r="2431" spans="1:5" x14ac:dyDescent="0.25">
      <c r="A2431" s="94"/>
      <c r="B2431" s="102"/>
      <c r="C2431" s="94"/>
      <c r="D2431" s="94"/>
      <c r="E2431" s="94"/>
    </row>
    <row r="2432" spans="1:5" x14ac:dyDescent="0.25">
      <c r="A2432" s="94"/>
      <c r="B2432" s="102"/>
      <c r="C2432" s="94"/>
      <c r="D2432" s="94"/>
      <c r="E2432" s="94"/>
    </row>
    <row r="2433" spans="1:5" x14ac:dyDescent="0.25">
      <c r="A2433" s="94"/>
      <c r="B2433" s="102"/>
      <c r="C2433" s="94"/>
      <c r="D2433" s="94"/>
      <c r="E2433" s="94"/>
    </row>
    <row r="2434" spans="1:5" x14ac:dyDescent="0.25">
      <c r="A2434" s="94"/>
      <c r="B2434" s="102"/>
      <c r="C2434" s="94"/>
      <c r="D2434" s="94"/>
      <c r="E2434" s="94"/>
    </row>
    <row r="2435" spans="1:5" x14ac:dyDescent="0.25">
      <c r="A2435" s="94"/>
      <c r="B2435" s="102"/>
      <c r="C2435" s="94"/>
      <c r="D2435" s="94"/>
      <c r="E2435" s="94"/>
    </row>
    <row r="2436" spans="1:5" x14ac:dyDescent="0.25">
      <c r="A2436" s="94"/>
      <c r="B2436" s="102"/>
      <c r="C2436" s="94"/>
      <c r="D2436" s="94"/>
      <c r="E2436" s="94"/>
    </row>
    <row r="2437" spans="1:5" x14ac:dyDescent="0.25">
      <c r="A2437" s="94"/>
      <c r="B2437" s="102"/>
      <c r="C2437" s="94"/>
      <c r="D2437" s="94"/>
      <c r="E2437" s="94"/>
    </row>
    <row r="2438" spans="1:5" x14ac:dyDescent="0.25">
      <c r="A2438" s="94"/>
      <c r="B2438" s="102"/>
      <c r="C2438" s="94"/>
      <c r="D2438" s="94"/>
      <c r="E2438" s="94"/>
    </row>
    <row r="2439" spans="1:5" x14ac:dyDescent="0.25">
      <c r="A2439" s="94"/>
      <c r="B2439" s="102"/>
      <c r="C2439" s="94"/>
      <c r="D2439" s="94"/>
      <c r="E2439" s="94"/>
    </row>
    <row r="2440" spans="1:5" x14ac:dyDescent="0.25">
      <c r="A2440" s="94"/>
      <c r="B2440" s="102"/>
      <c r="C2440" s="94"/>
      <c r="D2440" s="94"/>
      <c r="E2440" s="94"/>
    </row>
    <row r="2441" spans="1:5" x14ac:dyDescent="0.25">
      <c r="A2441" s="94"/>
      <c r="B2441" s="102"/>
      <c r="C2441" s="94"/>
      <c r="D2441" s="94"/>
      <c r="E2441" s="94"/>
    </row>
    <row r="2442" spans="1:5" x14ac:dyDescent="0.25">
      <c r="A2442" s="98" t="s">
        <v>11</v>
      </c>
      <c r="B2442" s="102">
        <f>SUM(B2394:B2441)</f>
        <v>0</v>
      </c>
      <c r="C2442" s="94"/>
      <c r="D2442" s="94"/>
      <c r="E2442" s="94"/>
    </row>
    <row r="2445" spans="1:5" x14ac:dyDescent="0.25">
      <c r="A2445" s="98" t="s">
        <v>0</v>
      </c>
      <c r="B2445" s="118" t="s">
        <v>1304</v>
      </c>
      <c r="C2445" s="98" t="s">
        <v>1315</v>
      </c>
      <c r="D2445" s="98" t="s">
        <v>537</v>
      </c>
      <c r="E2445" s="98" t="s">
        <v>175</v>
      </c>
    </row>
    <row r="2446" spans="1:5" x14ac:dyDescent="0.25">
      <c r="A2446" s="95" t="s">
        <v>23</v>
      </c>
      <c r="B2446" s="118">
        <v>0</v>
      </c>
      <c r="C2446" s="98"/>
      <c r="D2446" s="98" t="s">
        <v>23</v>
      </c>
      <c r="E2446" s="94"/>
    </row>
    <row r="2447" spans="1:5" x14ac:dyDescent="0.25">
      <c r="A2447" s="94"/>
      <c r="B2447" s="102">
        <v>0</v>
      </c>
      <c r="C2447" s="94"/>
      <c r="D2447" s="94" t="s">
        <v>23</v>
      </c>
      <c r="E2447" s="94"/>
    </row>
    <row r="2448" spans="1:5" x14ac:dyDescent="0.25">
      <c r="A2448" s="94"/>
      <c r="B2448" s="102">
        <v>0</v>
      </c>
      <c r="C2448" s="101" t="s">
        <v>23</v>
      </c>
      <c r="D2448" s="94" t="s">
        <v>23</v>
      </c>
      <c r="E2448" s="94" t="s">
        <v>23</v>
      </c>
    </row>
    <row r="2449" spans="1:5" x14ac:dyDescent="0.25">
      <c r="A2449" s="94"/>
      <c r="B2449" s="102">
        <v>0</v>
      </c>
      <c r="C2449" s="94" t="s">
        <v>23</v>
      </c>
      <c r="D2449" s="94" t="s">
        <v>23</v>
      </c>
      <c r="E2449" s="94"/>
    </row>
    <row r="2450" spans="1:5" x14ac:dyDescent="0.25">
      <c r="A2450" s="94"/>
      <c r="B2450" s="102"/>
      <c r="C2450" s="94"/>
      <c r="D2450" s="94"/>
      <c r="E2450" s="94"/>
    </row>
    <row r="2451" spans="1:5" x14ac:dyDescent="0.25">
      <c r="A2451" s="94"/>
      <c r="B2451" s="102"/>
      <c r="C2451" s="94"/>
      <c r="D2451" s="94"/>
      <c r="E2451" s="94"/>
    </row>
    <row r="2452" spans="1:5" x14ac:dyDescent="0.25">
      <c r="A2452" s="94"/>
      <c r="B2452" s="102"/>
      <c r="C2452" s="94"/>
      <c r="D2452" s="94"/>
      <c r="E2452" s="94"/>
    </row>
    <row r="2453" spans="1:5" x14ac:dyDescent="0.25">
      <c r="A2453" s="94"/>
      <c r="B2453" s="102"/>
      <c r="C2453" s="94"/>
      <c r="D2453" s="94"/>
      <c r="E2453" s="94"/>
    </row>
    <row r="2454" spans="1:5" x14ac:dyDescent="0.25">
      <c r="A2454" s="94"/>
      <c r="B2454" s="102"/>
      <c r="C2454" s="94"/>
      <c r="D2454" s="94"/>
      <c r="E2454" s="94"/>
    </row>
    <row r="2455" spans="1:5" x14ac:dyDescent="0.25">
      <c r="A2455" s="94"/>
      <c r="B2455" s="102"/>
      <c r="C2455" s="94"/>
      <c r="D2455" s="94"/>
      <c r="E2455" s="94"/>
    </row>
    <row r="2456" spans="1:5" x14ac:dyDescent="0.25">
      <c r="A2456" s="94"/>
      <c r="B2456" s="102"/>
      <c r="C2456" s="94"/>
      <c r="D2456" s="94"/>
      <c r="E2456" s="94"/>
    </row>
    <row r="2457" spans="1:5" x14ac:dyDescent="0.25">
      <c r="A2457" s="94"/>
      <c r="B2457" s="102"/>
      <c r="C2457" s="94"/>
      <c r="D2457" s="94"/>
      <c r="E2457" s="94"/>
    </row>
    <row r="2458" spans="1:5" x14ac:dyDescent="0.25">
      <c r="A2458" s="94"/>
      <c r="B2458" s="102"/>
      <c r="C2458" s="94"/>
      <c r="D2458" s="94"/>
      <c r="E2458" s="94"/>
    </row>
    <row r="2459" spans="1:5" x14ac:dyDescent="0.25">
      <c r="A2459" s="94"/>
      <c r="B2459" s="102"/>
      <c r="C2459" s="94"/>
      <c r="D2459" s="94"/>
      <c r="E2459" s="94"/>
    </row>
    <row r="2460" spans="1:5" x14ac:dyDescent="0.25">
      <c r="A2460" s="94"/>
      <c r="B2460" s="102"/>
      <c r="C2460" s="94"/>
      <c r="D2460" s="94"/>
      <c r="E2460" s="94"/>
    </row>
    <row r="2461" spans="1:5" x14ac:dyDescent="0.25">
      <c r="A2461" s="94"/>
      <c r="B2461" s="102"/>
      <c r="C2461" s="94"/>
      <c r="D2461" s="94"/>
      <c r="E2461" s="94"/>
    </row>
    <row r="2462" spans="1:5" x14ac:dyDescent="0.25">
      <c r="A2462" s="94"/>
      <c r="B2462" s="102"/>
      <c r="C2462" s="94"/>
      <c r="D2462" s="94"/>
      <c r="E2462" s="94"/>
    </row>
    <row r="2463" spans="1:5" x14ac:dyDescent="0.25">
      <c r="A2463" s="94"/>
      <c r="B2463" s="102"/>
      <c r="C2463" s="94"/>
      <c r="D2463" s="94"/>
      <c r="E2463" s="94"/>
    </row>
    <row r="2464" spans="1:5" x14ac:dyDescent="0.25">
      <c r="A2464" s="94"/>
      <c r="B2464" s="102"/>
      <c r="C2464" s="94"/>
      <c r="D2464" s="94"/>
      <c r="E2464" s="94"/>
    </row>
    <row r="2465" spans="1:5" x14ac:dyDescent="0.25">
      <c r="A2465" s="94"/>
      <c r="B2465" s="102"/>
      <c r="C2465" s="94"/>
      <c r="D2465" s="94"/>
      <c r="E2465" s="94"/>
    </row>
    <row r="2466" spans="1:5" x14ac:dyDescent="0.25">
      <c r="A2466" s="94"/>
      <c r="B2466" s="102"/>
      <c r="C2466" s="94"/>
      <c r="D2466" s="94"/>
      <c r="E2466" s="94"/>
    </row>
    <row r="2467" spans="1:5" x14ac:dyDescent="0.25">
      <c r="A2467" s="94"/>
      <c r="B2467" s="102"/>
      <c r="C2467" s="94"/>
      <c r="D2467" s="94"/>
      <c r="E2467" s="94"/>
    </row>
    <row r="2468" spans="1:5" x14ac:dyDescent="0.25">
      <c r="A2468" s="94"/>
      <c r="B2468" s="102"/>
      <c r="C2468" s="94"/>
      <c r="D2468" s="94"/>
      <c r="E2468" s="94"/>
    </row>
    <row r="2469" spans="1:5" x14ac:dyDescent="0.25">
      <c r="A2469" s="94"/>
      <c r="B2469" s="102"/>
      <c r="C2469" s="94"/>
      <c r="D2469" s="94"/>
      <c r="E2469" s="94"/>
    </row>
    <row r="2470" spans="1:5" x14ac:dyDescent="0.25">
      <c r="A2470" s="94"/>
      <c r="B2470" s="102"/>
      <c r="C2470" s="94"/>
      <c r="D2470" s="94"/>
      <c r="E2470" s="94"/>
    </row>
    <row r="2471" spans="1:5" x14ac:dyDescent="0.25">
      <c r="A2471" s="94"/>
      <c r="B2471" s="102"/>
      <c r="C2471" s="94"/>
      <c r="D2471" s="94"/>
      <c r="E2471" s="94"/>
    </row>
    <row r="2472" spans="1:5" x14ac:dyDescent="0.25">
      <c r="A2472" s="94"/>
      <c r="B2472" s="102"/>
      <c r="C2472" s="94"/>
      <c r="D2472" s="94"/>
      <c r="E2472" s="94"/>
    </row>
    <row r="2473" spans="1:5" x14ac:dyDescent="0.25">
      <c r="A2473" s="94"/>
      <c r="B2473" s="102"/>
      <c r="C2473" s="94"/>
      <c r="D2473" s="94"/>
      <c r="E2473" s="94"/>
    </row>
    <row r="2474" spans="1:5" x14ac:dyDescent="0.25">
      <c r="A2474" s="94"/>
      <c r="B2474" s="102"/>
      <c r="C2474" s="94"/>
      <c r="D2474" s="94"/>
      <c r="E2474" s="94"/>
    </row>
    <row r="2475" spans="1:5" x14ac:dyDescent="0.25">
      <c r="A2475" s="94"/>
      <c r="B2475" s="102"/>
      <c r="C2475" s="94"/>
      <c r="D2475" s="94"/>
      <c r="E2475" s="94"/>
    </row>
    <row r="2476" spans="1:5" x14ac:dyDescent="0.25">
      <c r="A2476" s="94"/>
      <c r="B2476" s="102"/>
      <c r="C2476" s="94"/>
      <c r="D2476" s="94"/>
      <c r="E2476" s="94"/>
    </row>
    <row r="2477" spans="1:5" x14ac:dyDescent="0.25">
      <c r="A2477" s="94"/>
      <c r="B2477" s="102"/>
      <c r="C2477" s="94"/>
      <c r="D2477" s="94"/>
      <c r="E2477" s="94"/>
    </row>
    <row r="2478" spans="1:5" x14ac:dyDescent="0.25">
      <c r="A2478" s="94"/>
      <c r="B2478" s="102"/>
      <c r="C2478" s="94"/>
      <c r="D2478" s="94"/>
      <c r="E2478" s="94"/>
    </row>
    <row r="2479" spans="1:5" x14ac:dyDescent="0.25">
      <c r="A2479" s="94"/>
      <c r="B2479" s="102"/>
      <c r="C2479" s="94"/>
      <c r="D2479" s="94"/>
      <c r="E2479" s="94"/>
    </row>
    <row r="2480" spans="1:5" x14ac:dyDescent="0.25">
      <c r="A2480" s="94"/>
      <c r="B2480" s="102"/>
      <c r="C2480" s="94"/>
      <c r="D2480" s="94"/>
      <c r="E2480" s="94"/>
    </row>
    <row r="2481" spans="1:5" x14ac:dyDescent="0.25">
      <c r="A2481" s="94"/>
      <c r="B2481" s="102"/>
      <c r="C2481" s="94"/>
      <c r="D2481" s="94"/>
      <c r="E2481" s="94"/>
    </row>
    <row r="2482" spans="1:5" x14ac:dyDescent="0.25">
      <c r="A2482" s="94"/>
      <c r="B2482" s="102"/>
      <c r="C2482" s="94"/>
      <c r="D2482" s="94"/>
      <c r="E2482" s="94"/>
    </row>
    <row r="2483" spans="1:5" x14ac:dyDescent="0.25">
      <c r="A2483" s="94"/>
      <c r="B2483" s="102"/>
      <c r="C2483" s="94"/>
      <c r="D2483" s="94"/>
      <c r="E2483" s="94"/>
    </row>
    <row r="2484" spans="1:5" x14ac:dyDescent="0.25">
      <c r="A2484" s="94"/>
      <c r="B2484" s="102"/>
      <c r="C2484" s="94"/>
      <c r="D2484" s="94"/>
      <c r="E2484" s="94"/>
    </row>
    <row r="2485" spans="1:5" x14ac:dyDescent="0.25">
      <c r="A2485" s="94"/>
      <c r="B2485" s="102"/>
      <c r="C2485" s="94"/>
      <c r="D2485" s="94"/>
      <c r="E2485" s="94"/>
    </row>
    <row r="2486" spans="1:5" x14ac:dyDescent="0.25">
      <c r="A2486" s="94"/>
      <c r="B2486" s="102"/>
      <c r="C2486" s="94"/>
      <c r="D2486" s="94"/>
      <c r="E2486" s="94"/>
    </row>
    <row r="2487" spans="1:5" x14ac:dyDescent="0.25">
      <c r="A2487" s="94"/>
      <c r="B2487" s="102"/>
      <c r="C2487" s="94"/>
      <c r="D2487" s="94"/>
      <c r="E2487" s="94"/>
    </row>
    <row r="2488" spans="1:5" x14ac:dyDescent="0.25">
      <c r="A2488" s="94"/>
      <c r="B2488" s="102"/>
      <c r="C2488" s="94"/>
      <c r="D2488" s="94"/>
      <c r="E2488" s="94"/>
    </row>
    <row r="2489" spans="1:5" x14ac:dyDescent="0.25">
      <c r="A2489" s="94"/>
      <c r="B2489" s="102"/>
      <c r="C2489" s="94"/>
      <c r="D2489" s="94"/>
      <c r="E2489" s="94"/>
    </row>
    <row r="2490" spans="1:5" x14ac:dyDescent="0.25">
      <c r="A2490" s="94"/>
      <c r="B2490" s="102"/>
      <c r="C2490" s="94"/>
      <c r="D2490" s="94"/>
      <c r="E2490" s="94"/>
    </row>
    <row r="2491" spans="1:5" x14ac:dyDescent="0.25">
      <c r="A2491" s="94"/>
      <c r="B2491" s="102"/>
      <c r="C2491" s="94"/>
      <c r="D2491" s="94"/>
      <c r="E2491" s="94"/>
    </row>
    <row r="2492" spans="1:5" x14ac:dyDescent="0.25">
      <c r="A2492" s="94"/>
      <c r="B2492" s="102"/>
      <c r="C2492" s="94"/>
      <c r="D2492" s="94"/>
      <c r="E2492" s="94"/>
    </row>
    <row r="2493" spans="1:5" x14ac:dyDescent="0.25">
      <c r="A2493" s="94"/>
      <c r="B2493" s="102"/>
      <c r="C2493" s="94"/>
      <c r="D2493" s="94"/>
      <c r="E2493" s="94"/>
    </row>
    <row r="2494" spans="1:5" x14ac:dyDescent="0.25">
      <c r="A2494" s="98" t="s">
        <v>11</v>
      </c>
      <c r="B2494" s="102">
        <f>SUM(B2446:B2493)</f>
        <v>0</v>
      </c>
      <c r="C2494" s="94"/>
      <c r="D2494" s="94"/>
      <c r="E2494" s="94"/>
    </row>
    <row r="2497" spans="1:5" x14ac:dyDescent="0.25">
      <c r="A2497" s="98" t="s">
        <v>0</v>
      </c>
      <c r="B2497" s="118" t="s">
        <v>1304</v>
      </c>
      <c r="C2497" s="98" t="s">
        <v>1315</v>
      </c>
      <c r="D2497" s="98" t="s">
        <v>537</v>
      </c>
      <c r="E2497" s="98" t="s">
        <v>175</v>
      </c>
    </row>
    <row r="2498" spans="1:5" x14ac:dyDescent="0.25">
      <c r="A2498" s="95" t="s">
        <v>23</v>
      </c>
      <c r="B2498" s="118">
        <v>0</v>
      </c>
      <c r="C2498" s="98"/>
      <c r="D2498" s="98" t="s">
        <v>23</v>
      </c>
      <c r="E2498" s="94"/>
    </row>
    <row r="2499" spans="1:5" x14ac:dyDescent="0.25">
      <c r="A2499" s="94"/>
      <c r="B2499" s="102">
        <v>0</v>
      </c>
      <c r="C2499" s="94"/>
      <c r="D2499" s="94" t="s">
        <v>23</v>
      </c>
      <c r="E2499" s="94"/>
    </row>
    <row r="2500" spans="1:5" x14ac:dyDescent="0.25">
      <c r="A2500" s="94"/>
      <c r="B2500" s="102">
        <v>0</v>
      </c>
      <c r="C2500" s="101" t="s">
        <v>23</v>
      </c>
      <c r="D2500" s="94" t="s">
        <v>23</v>
      </c>
      <c r="E2500" s="94" t="s">
        <v>23</v>
      </c>
    </row>
    <row r="2501" spans="1:5" x14ac:dyDescent="0.25">
      <c r="A2501" s="94"/>
      <c r="B2501" s="102">
        <v>0</v>
      </c>
      <c r="C2501" s="94" t="s">
        <v>23</v>
      </c>
      <c r="D2501" s="94" t="s">
        <v>23</v>
      </c>
      <c r="E2501" s="94"/>
    </row>
    <row r="2502" spans="1:5" x14ac:dyDescent="0.25">
      <c r="A2502" s="94"/>
      <c r="B2502" s="102"/>
      <c r="C2502" s="94"/>
      <c r="D2502" s="94"/>
      <c r="E2502" s="94"/>
    </row>
    <row r="2503" spans="1:5" x14ac:dyDescent="0.25">
      <c r="A2503" s="94"/>
      <c r="B2503" s="102"/>
      <c r="C2503" s="94"/>
      <c r="D2503" s="94"/>
      <c r="E2503" s="94"/>
    </row>
    <row r="2504" spans="1:5" x14ac:dyDescent="0.25">
      <c r="A2504" s="94"/>
      <c r="B2504" s="102"/>
      <c r="C2504" s="94"/>
      <c r="D2504" s="94"/>
      <c r="E2504" s="94"/>
    </row>
    <row r="2505" spans="1:5" x14ac:dyDescent="0.25">
      <c r="A2505" s="94"/>
      <c r="B2505" s="102"/>
      <c r="C2505" s="94"/>
      <c r="D2505" s="94"/>
      <c r="E2505" s="94"/>
    </row>
    <row r="2506" spans="1:5" x14ac:dyDescent="0.25">
      <c r="A2506" s="94"/>
      <c r="B2506" s="102"/>
      <c r="C2506" s="94"/>
      <c r="D2506" s="94"/>
      <c r="E2506" s="94"/>
    </row>
    <row r="2507" spans="1:5" x14ac:dyDescent="0.25">
      <c r="A2507" s="94"/>
      <c r="B2507" s="102"/>
      <c r="C2507" s="94"/>
      <c r="D2507" s="94"/>
      <c r="E2507" s="94"/>
    </row>
    <row r="2508" spans="1:5" x14ac:dyDescent="0.25">
      <c r="A2508" s="94"/>
      <c r="B2508" s="102"/>
      <c r="C2508" s="94"/>
      <c r="D2508" s="94"/>
      <c r="E2508" s="94"/>
    </row>
    <row r="2509" spans="1:5" x14ac:dyDescent="0.25">
      <c r="A2509" s="94"/>
      <c r="B2509" s="102"/>
      <c r="C2509" s="94"/>
      <c r="D2509" s="94"/>
      <c r="E2509" s="94"/>
    </row>
    <row r="2510" spans="1:5" x14ac:dyDescent="0.25">
      <c r="A2510" s="94"/>
      <c r="B2510" s="102"/>
      <c r="C2510" s="94"/>
      <c r="D2510" s="94"/>
      <c r="E2510" s="94"/>
    </row>
    <row r="2511" spans="1:5" x14ac:dyDescent="0.25">
      <c r="A2511" s="94"/>
      <c r="B2511" s="102"/>
      <c r="C2511" s="94"/>
      <c r="D2511" s="94"/>
      <c r="E2511" s="94"/>
    </row>
    <row r="2512" spans="1:5" x14ac:dyDescent="0.25">
      <c r="A2512" s="94"/>
      <c r="B2512" s="102"/>
      <c r="C2512" s="94"/>
      <c r="D2512" s="94"/>
      <c r="E2512" s="94"/>
    </row>
    <row r="2513" spans="1:5" x14ac:dyDescent="0.25">
      <c r="A2513" s="94"/>
      <c r="B2513" s="102"/>
      <c r="C2513" s="94"/>
      <c r="D2513" s="94"/>
      <c r="E2513" s="94"/>
    </row>
    <row r="2514" spans="1:5" x14ac:dyDescent="0.25">
      <c r="A2514" s="94"/>
      <c r="B2514" s="102"/>
      <c r="C2514" s="94"/>
      <c r="D2514" s="94"/>
      <c r="E2514" s="94"/>
    </row>
    <row r="2515" spans="1:5" x14ac:dyDescent="0.25">
      <c r="A2515" s="94"/>
      <c r="B2515" s="102"/>
      <c r="C2515" s="94"/>
      <c r="D2515" s="94"/>
      <c r="E2515" s="94"/>
    </row>
    <row r="2516" spans="1:5" x14ac:dyDescent="0.25">
      <c r="A2516" s="94"/>
      <c r="B2516" s="102"/>
      <c r="C2516" s="94"/>
      <c r="D2516" s="94"/>
      <c r="E2516" s="94"/>
    </row>
    <row r="2517" spans="1:5" x14ac:dyDescent="0.25">
      <c r="A2517" s="94"/>
      <c r="B2517" s="102"/>
      <c r="C2517" s="94"/>
      <c r="D2517" s="94"/>
      <c r="E2517" s="94"/>
    </row>
    <row r="2518" spans="1:5" x14ac:dyDescent="0.25">
      <c r="A2518" s="94"/>
      <c r="B2518" s="102"/>
      <c r="C2518" s="94"/>
      <c r="D2518" s="94"/>
      <c r="E2518" s="94"/>
    </row>
    <row r="2519" spans="1:5" x14ac:dyDescent="0.25">
      <c r="A2519" s="94"/>
      <c r="B2519" s="102"/>
      <c r="C2519" s="94"/>
      <c r="D2519" s="94"/>
      <c r="E2519" s="94"/>
    </row>
    <row r="2520" spans="1:5" x14ac:dyDescent="0.25">
      <c r="A2520" s="94"/>
      <c r="B2520" s="102"/>
      <c r="C2520" s="94"/>
      <c r="D2520" s="94"/>
      <c r="E2520" s="94"/>
    </row>
    <row r="2521" spans="1:5" x14ac:dyDescent="0.25">
      <c r="A2521" s="94"/>
      <c r="B2521" s="102"/>
      <c r="C2521" s="94"/>
      <c r="D2521" s="94"/>
      <c r="E2521" s="94"/>
    </row>
    <row r="2522" spans="1:5" x14ac:dyDescent="0.25">
      <c r="A2522" s="94"/>
      <c r="B2522" s="102"/>
      <c r="C2522" s="94"/>
      <c r="D2522" s="94"/>
      <c r="E2522" s="94"/>
    </row>
    <row r="2523" spans="1:5" x14ac:dyDescent="0.25">
      <c r="A2523" s="94"/>
      <c r="B2523" s="102"/>
      <c r="C2523" s="94"/>
      <c r="D2523" s="94"/>
      <c r="E2523" s="94"/>
    </row>
    <row r="2524" spans="1:5" x14ac:dyDescent="0.25">
      <c r="A2524" s="94"/>
      <c r="B2524" s="102"/>
      <c r="C2524" s="94"/>
      <c r="D2524" s="94"/>
      <c r="E2524" s="94"/>
    </row>
    <row r="2525" spans="1:5" x14ac:dyDescent="0.25">
      <c r="A2525" s="94"/>
      <c r="B2525" s="102"/>
      <c r="C2525" s="94"/>
      <c r="D2525" s="94"/>
      <c r="E2525" s="94"/>
    </row>
    <row r="2526" spans="1:5" x14ac:dyDescent="0.25">
      <c r="A2526" s="94"/>
      <c r="B2526" s="102"/>
      <c r="C2526" s="94"/>
      <c r="D2526" s="94"/>
      <c r="E2526" s="94"/>
    </row>
    <row r="2527" spans="1:5" x14ac:dyDescent="0.25">
      <c r="A2527" s="94"/>
      <c r="B2527" s="102"/>
      <c r="C2527" s="94"/>
      <c r="D2527" s="94"/>
      <c r="E2527" s="94"/>
    </row>
    <row r="2528" spans="1:5" x14ac:dyDescent="0.25">
      <c r="A2528" s="94"/>
      <c r="B2528" s="102"/>
      <c r="C2528" s="94"/>
      <c r="D2528" s="94"/>
      <c r="E2528" s="94"/>
    </row>
    <row r="2529" spans="1:5" x14ac:dyDescent="0.25">
      <c r="A2529" s="94"/>
      <c r="B2529" s="102"/>
      <c r="C2529" s="94"/>
      <c r="D2529" s="94"/>
      <c r="E2529" s="94"/>
    </row>
    <row r="2530" spans="1:5" x14ac:dyDescent="0.25">
      <c r="A2530" s="94"/>
      <c r="B2530" s="102"/>
      <c r="C2530" s="94"/>
      <c r="D2530" s="94"/>
      <c r="E2530" s="94"/>
    </row>
    <row r="2531" spans="1:5" x14ac:dyDescent="0.25">
      <c r="A2531" s="94"/>
      <c r="B2531" s="102"/>
      <c r="C2531" s="94"/>
      <c r="D2531" s="94"/>
      <c r="E2531" s="94"/>
    </row>
    <row r="2532" spans="1:5" x14ac:dyDescent="0.25">
      <c r="A2532" s="94"/>
      <c r="B2532" s="102"/>
      <c r="C2532" s="94"/>
      <c r="D2532" s="94"/>
      <c r="E2532" s="94"/>
    </row>
    <row r="2533" spans="1:5" x14ac:dyDescent="0.25">
      <c r="A2533" s="94"/>
      <c r="B2533" s="102"/>
      <c r="C2533" s="94"/>
      <c r="D2533" s="94"/>
      <c r="E2533" s="94"/>
    </row>
    <row r="2534" spans="1:5" x14ac:dyDescent="0.25">
      <c r="A2534" s="94"/>
      <c r="B2534" s="102"/>
      <c r="C2534" s="94"/>
      <c r="D2534" s="94"/>
      <c r="E2534" s="94"/>
    </row>
    <row r="2535" spans="1:5" x14ac:dyDescent="0.25">
      <c r="A2535" s="94"/>
      <c r="B2535" s="102"/>
      <c r="C2535" s="94"/>
      <c r="D2535" s="94"/>
      <c r="E2535" s="94"/>
    </row>
    <row r="2536" spans="1:5" x14ac:dyDescent="0.25">
      <c r="A2536" s="94"/>
      <c r="B2536" s="102"/>
      <c r="C2536" s="94"/>
      <c r="D2536" s="94"/>
      <c r="E2536" s="94"/>
    </row>
    <row r="2537" spans="1:5" x14ac:dyDescent="0.25">
      <c r="A2537" s="94"/>
      <c r="B2537" s="102"/>
      <c r="C2537" s="94"/>
      <c r="D2537" s="94"/>
      <c r="E2537" s="94"/>
    </row>
    <row r="2538" spans="1:5" x14ac:dyDescent="0.25">
      <c r="A2538" s="94"/>
      <c r="B2538" s="102"/>
      <c r="C2538" s="94"/>
      <c r="D2538" s="94"/>
      <c r="E2538" s="94"/>
    </row>
    <row r="2539" spans="1:5" x14ac:dyDescent="0.25">
      <c r="A2539" s="94"/>
      <c r="B2539" s="102"/>
      <c r="C2539" s="94"/>
      <c r="D2539" s="94"/>
      <c r="E2539" s="94"/>
    </row>
    <row r="2540" spans="1:5" x14ac:dyDescent="0.25">
      <c r="A2540" s="94"/>
      <c r="B2540" s="102"/>
      <c r="C2540" s="94"/>
      <c r="D2540" s="94"/>
      <c r="E2540" s="94"/>
    </row>
    <row r="2541" spans="1:5" x14ac:dyDescent="0.25">
      <c r="A2541" s="94"/>
      <c r="B2541" s="102"/>
      <c r="C2541" s="94"/>
      <c r="D2541" s="94"/>
      <c r="E2541" s="94"/>
    </row>
    <row r="2542" spans="1:5" x14ac:dyDescent="0.25">
      <c r="A2542" s="94"/>
      <c r="B2542" s="102"/>
      <c r="C2542" s="94"/>
      <c r="D2542" s="94"/>
      <c r="E2542" s="94"/>
    </row>
    <row r="2543" spans="1:5" x14ac:dyDescent="0.25">
      <c r="A2543" s="94"/>
      <c r="B2543" s="102"/>
      <c r="C2543" s="94"/>
      <c r="D2543" s="94"/>
      <c r="E2543" s="94"/>
    </row>
    <row r="2544" spans="1:5" x14ac:dyDescent="0.25">
      <c r="A2544" s="94"/>
      <c r="B2544" s="102"/>
      <c r="C2544" s="94"/>
      <c r="D2544" s="94"/>
      <c r="E2544" s="94"/>
    </row>
    <row r="2545" spans="1:5" x14ac:dyDescent="0.25">
      <c r="A2545" s="94"/>
      <c r="B2545" s="102"/>
      <c r="C2545" s="94"/>
      <c r="D2545" s="94"/>
      <c r="E2545" s="94"/>
    </row>
    <row r="2546" spans="1:5" x14ac:dyDescent="0.25">
      <c r="A2546" s="98" t="s">
        <v>11</v>
      </c>
      <c r="B2546" s="102">
        <f>SUM(B2498:B2545)</f>
        <v>0</v>
      </c>
      <c r="C2546" s="94"/>
      <c r="D2546" s="94"/>
      <c r="E2546" s="94"/>
    </row>
    <row r="2547" spans="1:5" x14ac:dyDescent="0.25">
      <c r="C2547" t="s">
        <v>23</v>
      </c>
    </row>
    <row r="2549" spans="1:5" x14ac:dyDescent="0.25">
      <c r="A2549" s="98" t="s">
        <v>0</v>
      </c>
      <c r="B2549" s="118" t="s">
        <v>1304</v>
      </c>
      <c r="C2549" s="98" t="s">
        <v>1315</v>
      </c>
      <c r="D2549" s="98" t="s">
        <v>537</v>
      </c>
      <c r="E2549" s="98" t="s">
        <v>175</v>
      </c>
    </row>
    <row r="2550" spans="1:5" x14ac:dyDescent="0.25">
      <c r="A2550" s="95" t="s">
        <v>23</v>
      </c>
      <c r="B2550" s="118">
        <v>0</v>
      </c>
      <c r="C2550" s="98"/>
      <c r="D2550" s="98" t="s">
        <v>23</v>
      </c>
      <c r="E2550" s="94"/>
    </row>
    <row r="2551" spans="1:5" x14ac:dyDescent="0.25">
      <c r="A2551" s="94"/>
      <c r="B2551" s="102">
        <v>0</v>
      </c>
      <c r="C2551" s="94"/>
      <c r="D2551" s="94" t="s">
        <v>23</v>
      </c>
      <c r="E2551" s="94"/>
    </row>
    <row r="2552" spans="1:5" x14ac:dyDescent="0.25">
      <c r="A2552" s="94"/>
      <c r="B2552" s="102">
        <v>0</v>
      </c>
      <c r="C2552" s="101" t="s">
        <v>23</v>
      </c>
      <c r="D2552" s="94" t="s">
        <v>23</v>
      </c>
      <c r="E2552" s="94" t="s">
        <v>23</v>
      </c>
    </row>
    <row r="2553" spans="1:5" x14ac:dyDescent="0.25">
      <c r="A2553" s="94"/>
      <c r="B2553" s="102">
        <v>0</v>
      </c>
      <c r="C2553" s="94" t="s">
        <v>23</v>
      </c>
      <c r="D2553" s="94" t="s">
        <v>23</v>
      </c>
      <c r="E2553" s="94"/>
    </row>
    <row r="2554" spans="1:5" x14ac:dyDescent="0.25">
      <c r="A2554" s="94"/>
      <c r="B2554" s="102"/>
      <c r="C2554" s="94"/>
      <c r="D2554" s="94"/>
      <c r="E2554" s="94"/>
    </row>
    <row r="2555" spans="1:5" x14ac:dyDescent="0.25">
      <c r="A2555" s="94"/>
      <c r="B2555" s="102"/>
      <c r="C2555" s="94"/>
      <c r="D2555" s="94"/>
      <c r="E2555" s="94"/>
    </row>
    <row r="2556" spans="1:5" x14ac:dyDescent="0.25">
      <c r="A2556" s="94"/>
      <c r="B2556" s="102"/>
      <c r="C2556" s="94"/>
      <c r="D2556" s="94"/>
      <c r="E2556" s="94"/>
    </row>
    <row r="2557" spans="1:5" x14ac:dyDescent="0.25">
      <c r="A2557" s="94"/>
      <c r="B2557" s="102"/>
      <c r="C2557" s="94"/>
      <c r="D2557" s="94"/>
      <c r="E2557" s="94"/>
    </row>
    <row r="2558" spans="1:5" x14ac:dyDescent="0.25">
      <c r="A2558" s="94"/>
      <c r="B2558" s="102"/>
      <c r="C2558" s="94"/>
      <c r="D2558" s="94"/>
      <c r="E2558" s="94"/>
    </row>
    <row r="2559" spans="1:5" x14ac:dyDescent="0.25">
      <c r="A2559" s="94"/>
      <c r="B2559" s="102"/>
      <c r="C2559" s="94"/>
      <c r="D2559" s="94"/>
      <c r="E2559" s="94"/>
    </row>
    <row r="2560" spans="1:5" x14ac:dyDescent="0.25">
      <c r="A2560" s="94"/>
      <c r="B2560" s="102"/>
      <c r="C2560" s="94"/>
      <c r="D2560" s="94"/>
      <c r="E2560" s="94"/>
    </row>
    <row r="2561" spans="1:5" x14ac:dyDescent="0.25">
      <c r="A2561" s="94"/>
      <c r="B2561" s="102"/>
      <c r="C2561" s="94"/>
      <c r="D2561" s="94"/>
      <c r="E2561" s="94"/>
    </row>
    <row r="2562" spans="1:5" x14ac:dyDescent="0.25">
      <c r="A2562" s="94"/>
      <c r="B2562" s="102"/>
      <c r="C2562" s="94"/>
      <c r="D2562" s="94"/>
      <c r="E2562" s="94"/>
    </row>
    <row r="2563" spans="1:5" x14ac:dyDescent="0.25">
      <c r="A2563" s="94"/>
      <c r="B2563" s="102"/>
      <c r="C2563" s="94"/>
      <c r="D2563" s="94"/>
      <c r="E2563" s="94"/>
    </row>
    <row r="2564" spans="1:5" x14ac:dyDescent="0.25">
      <c r="A2564" s="94"/>
      <c r="B2564" s="102"/>
      <c r="C2564" s="94"/>
      <c r="D2564" s="94"/>
      <c r="E2564" s="94"/>
    </row>
    <row r="2565" spans="1:5" x14ac:dyDescent="0.25">
      <c r="A2565" s="94"/>
      <c r="B2565" s="102"/>
      <c r="C2565" s="94"/>
      <c r="D2565" s="94"/>
      <c r="E2565" s="94"/>
    </row>
    <row r="2566" spans="1:5" x14ac:dyDescent="0.25">
      <c r="A2566" s="94"/>
      <c r="B2566" s="102"/>
      <c r="C2566" s="94"/>
      <c r="D2566" s="94"/>
      <c r="E2566" s="94"/>
    </row>
    <row r="2567" spans="1:5" x14ac:dyDescent="0.25">
      <c r="A2567" s="94"/>
      <c r="B2567" s="102"/>
      <c r="C2567" s="94"/>
      <c r="D2567" s="94"/>
      <c r="E2567" s="94"/>
    </row>
    <row r="2568" spans="1:5" x14ac:dyDescent="0.25">
      <c r="A2568" s="94"/>
      <c r="B2568" s="102"/>
      <c r="C2568" s="94"/>
      <c r="D2568" s="94"/>
      <c r="E2568" s="94"/>
    </row>
    <row r="2569" spans="1:5" x14ac:dyDescent="0.25">
      <c r="A2569" s="94"/>
      <c r="B2569" s="102"/>
      <c r="C2569" s="94"/>
      <c r="D2569" s="94"/>
      <c r="E2569" s="94"/>
    </row>
    <row r="2570" spans="1:5" x14ac:dyDescent="0.25">
      <c r="A2570" s="94"/>
      <c r="B2570" s="102"/>
      <c r="C2570" s="94"/>
      <c r="D2570" s="94"/>
      <c r="E2570" s="94"/>
    </row>
    <row r="2571" spans="1:5" x14ac:dyDescent="0.25">
      <c r="A2571" s="94"/>
      <c r="B2571" s="102"/>
      <c r="C2571" s="94"/>
      <c r="D2571" s="94"/>
      <c r="E2571" s="94"/>
    </row>
    <row r="2572" spans="1:5" x14ac:dyDescent="0.25">
      <c r="A2572" s="94"/>
      <c r="B2572" s="102"/>
      <c r="C2572" s="94"/>
      <c r="D2572" s="94"/>
      <c r="E2572" s="94"/>
    </row>
    <row r="2573" spans="1:5" x14ac:dyDescent="0.25">
      <c r="A2573" s="94"/>
      <c r="B2573" s="102"/>
      <c r="C2573" s="94"/>
      <c r="D2573" s="94"/>
      <c r="E2573" s="94"/>
    </row>
    <row r="2574" spans="1:5" x14ac:dyDescent="0.25">
      <c r="A2574" s="94"/>
      <c r="B2574" s="102"/>
      <c r="C2574" s="94"/>
      <c r="D2574" s="94"/>
      <c r="E2574" s="94"/>
    </row>
    <row r="2575" spans="1:5" x14ac:dyDescent="0.25">
      <c r="A2575" s="94"/>
      <c r="B2575" s="102"/>
      <c r="C2575" s="94"/>
      <c r="D2575" s="94"/>
      <c r="E2575" s="94"/>
    </row>
    <row r="2576" spans="1:5" x14ac:dyDescent="0.25">
      <c r="A2576" s="94"/>
      <c r="B2576" s="102"/>
      <c r="C2576" s="94"/>
      <c r="D2576" s="94"/>
      <c r="E2576" s="94"/>
    </row>
    <row r="2577" spans="1:5" x14ac:dyDescent="0.25">
      <c r="A2577" s="94"/>
      <c r="B2577" s="102"/>
      <c r="C2577" s="94"/>
      <c r="D2577" s="94"/>
      <c r="E2577" s="94"/>
    </row>
    <row r="2578" spans="1:5" x14ac:dyDescent="0.25">
      <c r="A2578" s="94"/>
      <c r="B2578" s="102"/>
      <c r="C2578" s="94"/>
      <c r="D2578" s="94"/>
      <c r="E2578" s="94"/>
    </row>
    <row r="2579" spans="1:5" x14ac:dyDescent="0.25">
      <c r="A2579" s="94"/>
      <c r="B2579" s="102"/>
      <c r="C2579" s="94"/>
      <c r="D2579" s="94"/>
      <c r="E2579" s="94"/>
    </row>
    <row r="2580" spans="1:5" x14ac:dyDescent="0.25">
      <c r="A2580" s="94"/>
      <c r="B2580" s="102"/>
      <c r="C2580" s="94"/>
      <c r="D2580" s="94"/>
      <c r="E2580" s="94"/>
    </row>
    <row r="2581" spans="1:5" x14ac:dyDescent="0.25">
      <c r="A2581" s="94"/>
      <c r="B2581" s="102"/>
      <c r="C2581" s="94"/>
      <c r="D2581" s="94"/>
      <c r="E2581" s="94"/>
    </row>
    <row r="2582" spans="1:5" x14ac:dyDescent="0.25">
      <c r="A2582" s="94"/>
      <c r="B2582" s="102"/>
      <c r="C2582" s="94"/>
      <c r="D2582" s="94"/>
      <c r="E2582" s="94"/>
    </row>
    <row r="2583" spans="1:5" x14ac:dyDescent="0.25">
      <c r="A2583" s="94"/>
      <c r="B2583" s="102"/>
      <c r="C2583" s="94"/>
      <c r="D2583" s="94"/>
      <c r="E2583" s="94"/>
    </row>
    <row r="2584" spans="1:5" x14ac:dyDescent="0.25">
      <c r="A2584" s="94"/>
      <c r="B2584" s="102"/>
      <c r="C2584" s="94"/>
      <c r="D2584" s="94"/>
      <c r="E2584" s="94"/>
    </row>
    <row r="2585" spans="1:5" x14ac:dyDescent="0.25">
      <c r="A2585" s="94"/>
      <c r="B2585" s="102"/>
      <c r="C2585" s="94"/>
      <c r="D2585" s="94"/>
      <c r="E2585" s="94"/>
    </row>
    <row r="2586" spans="1:5" x14ac:dyDescent="0.25">
      <c r="A2586" s="94"/>
      <c r="B2586" s="102"/>
      <c r="C2586" s="94"/>
      <c r="D2586" s="94"/>
      <c r="E2586" s="94"/>
    </row>
    <row r="2587" spans="1:5" x14ac:dyDescent="0.25">
      <c r="A2587" s="94"/>
      <c r="B2587" s="102"/>
      <c r="C2587" s="94"/>
      <c r="D2587" s="94"/>
      <c r="E2587" s="94"/>
    </row>
    <row r="2588" spans="1:5" x14ac:dyDescent="0.25">
      <c r="A2588" s="94"/>
      <c r="B2588" s="102"/>
      <c r="C2588" s="94"/>
      <c r="D2588" s="94"/>
      <c r="E2588" s="94"/>
    </row>
    <row r="2589" spans="1:5" x14ac:dyDescent="0.25">
      <c r="A2589" s="94"/>
      <c r="B2589" s="102"/>
      <c r="C2589" s="94"/>
      <c r="D2589" s="94"/>
      <c r="E2589" s="94"/>
    </row>
    <row r="2590" spans="1:5" x14ac:dyDescent="0.25">
      <c r="A2590" s="94"/>
      <c r="B2590" s="102"/>
      <c r="C2590" s="94"/>
      <c r="D2590" s="94"/>
      <c r="E2590" s="94"/>
    </row>
    <row r="2591" spans="1:5" x14ac:dyDescent="0.25">
      <c r="A2591" s="94"/>
      <c r="B2591" s="102"/>
      <c r="C2591" s="94"/>
      <c r="D2591" s="94"/>
      <c r="E2591" s="94"/>
    </row>
    <row r="2592" spans="1:5" x14ac:dyDescent="0.25">
      <c r="A2592" s="94"/>
      <c r="B2592" s="102"/>
      <c r="C2592" s="94"/>
      <c r="D2592" s="94"/>
      <c r="E2592" s="94"/>
    </row>
    <row r="2593" spans="1:8" x14ac:dyDescent="0.25">
      <c r="A2593" s="94"/>
      <c r="B2593" s="102"/>
      <c r="C2593" s="94"/>
      <c r="D2593" s="94"/>
      <c r="E2593" s="94"/>
    </row>
    <row r="2594" spans="1:8" x14ac:dyDescent="0.25">
      <c r="A2594" s="94"/>
      <c r="B2594" s="102"/>
      <c r="C2594" s="94"/>
      <c r="D2594" s="94"/>
      <c r="E2594" s="94"/>
    </row>
    <row r="2595" spans="1:8" x14ac:dyDescent="0.25">
      <c r="A2595" s="94"/>
      <c r="B2595" s="102"/>
      <c r="C2595" s="94"/>
      <c r="D2595" s="94"/>
      <c r="E2595" s="94"/>
    </row>
    <row r="2596" spans="1:8" x14ac:dyDescent="0.25">
      <c r="A2596" s="94"/>
      <c r="B2596" s="102"/>
      <c r="C2596" s="94"/>
      <c r="D2596" s="94"/>
      <c r="E2596" s="94"/>
    </row>
    <row r="2597" spans="1:8" x14ac:dyDescent="0.25">
      <c r="A2597" s="94"/>
      <c r="B2597" s="102"/>
      <c r="C2597" s="94"/>
      <c r="D2597" s="94"/>
      <c r="E2597" s="94"/>
    </row>
    <row r="2598" spans="1:8" x14ac:dyDescent="0.25">
      <c r="A2598" s="98" t="s">
        <v>11</v>
      </c>
      <c r="B2598" s="102">
        <f>SUM(B2550:B2597)</f>
        <v>0</v>
      </c>
      <c r="C2598" s="94"/>
      <c r="D2598" s="94"/>
      <c r="E2598" s="94"/>
    </row>
    <row r="2601" spans="1:8" x14ac:dyDescent="0.25">
      <c r="A2601" s="98" t="s">
        <v>0</v>
      </c>
      <c r="B2601" s="118" t="s">
        <v>1304</v>
      </c>
      <c r="C2601" s="98" t="s">
        <v>1315</v>
      </c>
      <c r="D2601" s="98" t="s">
        <v>537</v>
      </c>
      <c r="E2601" s="98" t="s">
        <v>175</v>
      </c>
    </row>
    <row r="2602" spans="1:8" x14ac:dyDescent="0.25">
      <c r="A2602" s="95" t="s">
        <v>23</v>
      </c>
      <c r="B2602" s="118">
        <v>0</v>
      </c>
      <c r="C2602" s="98"/>
      <c r="D2602" s="98" t="s">
        <v>23</v>
      </c>
      <c r="E2602" s="94"/>
    </row>
    <row r="2603" spans="1:8" x14ac:dyDescent="0.25">
      <c r="A2603" s="94"/>
      <c r="B2603" s="102">
        <v>0</v>
      </c>
      <c r="C2603" s="94"/>
      <c r="D2603" s="94" t="s">
        <v>23</v>
      </c>
      <c r="E2603" s="94"/>
    </row>
    <row r="2604" spans="1:8" x14ac:dyDescent="0.25">
      <c r="A2604" s="94"/>
      <c r="B2604" s="102">
        <v>0</v>
      </c>
      <c r="C2604" s="101" t="s">
        <v>23</v>
      </c>
      <c r="D2604" s="94" t="s">
        <v>23</v>
      </c>
      <c r="E2604" s="94" t="s">
        <v>23</v>
      </c>
    </row>
    <row r="2605" spans="1:8" x14ac:dyDescent="0.25">
      <c r="A2605" s="94"/>
      <c r="B2605" s="102">
        <v>0</v>
      </c>
      <c r="C2605" s="94" t="s">
        <v>23</v>
      </c>
      <c r="D2605" s="94" t="s">
        <v>23</v>
      </c>
      <c r="E2605" s="94"/>
      <c r="H2605" t="s">
        <v>23</v>
      </c>
    </row>
    <row r="2606" spans="1:8" x14ac:dyDescent="0.25">
      <c r="A2606" s="94"/>
      <c r="B2606" s="102"/>
      <c r="C2606" s="94"/>
      <c r="D2606" s="94"/>
      <c r="E2606" s="94"/>
      <c r="H2606" t="s">
        <v>23</v>
      </c>
    </row>
    <row r="2607" spans="1:8" x14ac:dyDescent="0.25">
      <c r="A2607" s="94"/>
      <c r="B2607" s="102"/>
      <c r="C2607" s="94"/>
      <c r="D2607" s="94"/>
      <c r="E2607" s="94"/>
      <c r="H2607" t="s">
        <v>23</v>
      </c>
    </row>
    <row r="2608" spans="1:8" x14ac:dyDescent="0.25">
      <c r="A2608" s="94"/>
      <c r="B2608" s="102"/>
      <c r="C2608" s="94"/>
      <c r="D2608" s="94"/>
      <c r="E2608" s="94"/>
    </row>
    <row r="2609" spans="1:5" x14ac:dyDescent="0.25">
      <c r="A2609" s="94"/>
      <c r="B2609" s="102"/>
      <c r="C2609" s="94"/>
      <c r="D2609" s="94"/>
      <c r="E2609" s="94"/>
    </row>
    <row r="2610" spans="1:5" x14ac:dyDescent="0.25">
      <c r="A2610" s="94"/>
      <c r="B2610" s="102"/>
      <c r="C2610" s="94"/>
      <c r="D2610" s="94"/>
      <c r="E2610" s="94"/>
    </row>
    <row r="2611" spans="1:5" x14ac:dyDescent="0.25">
      <c r="A2611" s="94"/>
      <c r="B2611" s="102"/>
      <c r="C2611" s="94"/>
      <c r="D2611" s="94"/>
      <c r="E2611" s="94"/>
    </row>
    <row r="2612" spans="1:5" x14ac:dyDescent="0.25">
      <c r="A2612" s="94"/>
      <c r="B2612" s="102"/>
      <c r="C2612" s="94"/>
      <c r="D2612" s="94"/>
      <c r="E2612" s="94"/>
    </row>
    <row r="2613" spans="1:5" x14ac:dyDescent="0.25">
      <c r="A2613" s="94"/>
      <c r="B2613" s="102"/>
      <c r="C2613" s="94"/>
      <c r="D2613" s="94"/>
      <c r="E2613" s="94"/>
    </row>
    <row r="2614" spans="1:5" x14ac:dyDescent="0.25">
      <c r="A2614" s="94"/>
      <c r="B2614" s="102"/>
      <c r="C2614" s="94"/>
      <c r="D2614" s="94"/>
      <c r="E2614" s="94"/>
    </row>
    <row r="2615" spans="1:5" x14ac:dyDescent="0.25">
      <c r="A2615" s="94"/>
      <c r="B2615" s="102"/>
      <c r="C2615" s="94"/>
      <c r="D2615" s="94"/>
      <c r="E2615" s="94"/>
    </row>
    <row r="2616" spans="1:5" x14ac:dyDescent="0.25">
      <c r="A2616" s="94"/>
      <c r="B2616" s="102"/>
      <c r="C2616" s="94"/>
      <c r="D2616" s="94"/>
      <c r="E2616" s="94"/>
    </row>
    <row r="2617" spans="1:5" x14ac:dyDescent="0.25">
      <c r="A2617" s="94"/>
      <c r="B2617" s="102"/>
      <c r="C2617" s="94"/>
      <c r="D2617" s="94"/>
      <c r="E2617" s="94"/>
    </row>
    <row r="2618" spans="1:5" x14ac:dyDescent="0.25">
      <c r="A2618" s="94"/>
      <c r="B2618" s="102"/>
      <c r="C2618" s="94"/>
      <c r="D2618" s="94"/>
      <c r="E2618" s="94"/>
    </row>
    <row r="2619" spans="1:5" x14ac:dyDescent="0.25">
      <c r="A2619" s="94"/>
      <c r="B2619" s="102"/>
      <c r="C2619" s="94"/>
      <c r="D2619" s="94"/>
      <c r="E2619" s="94"/>
    </row>
    <row r="2620" spans="1:5" x14ac:dyDescent="0.25">
      <c r="A2620" s="94"/>
      <c r="B2620" s="102"/>
      <c r="C2620" s="94"/>
      <c r="D2620" s="94"/>
      <c r="E2620" s="94"/>
    </row>
    <row r="2621" spans="1:5" x14ac:dyDescent="0.25">
      <c r="A2621" s="94"/>
      <c r="B2621" s="102"/>
      <c r="C2621" s="94"/>
      <c r="D2621" s="94"/>
      <c r="E2621" s="94"/>
    </row>
    <row r="2622" spans="1:5" x14ac:dyDescent="0.25">
      <c r="A2622" s="94"/>
      <c r="B2622" s="102"/>
      <c r="C2622" s="94"/>
      <c r="D2622" s="94"/>
      <c r="E2622" s="94"/>
    </row>
    <row r="2623" spans="1:5" x14ac:dyDescent="0.25">
      <c r="A2623" s="94"/>
      <c r="B2623" s="102"/>
      <c r="C2623" s="94"/>
      <c r="D2623" s="94"/>
      <c r="E2623" s="94"/>
    </row>
    <row r="2624" spans="1:5" x14ac:dyDescent="0.25">
      <c r="A2624" s="94"/>
      <c r="B2624" s="102"/>
      <c r="C2624" s="94"/>
      <c r="D2624" s="94"/>
      <c r="E2624" s="94"/>
    </row>
    <row r="2625" spans="1:5" x14ac:dyDescent="0.25">
      <c r="A2625" s="94"/>
      <c r="B2625" s="102"/>
      <c r="C2625" s="94"/>
      <c r="D2625" s="94"/>
      <c r="E2625" s="94"/>
    </row>
    <row r="2626" spans="1:5" x14ac:dyDescent="0.25">
      <c r="A2626" s="94"/>
      <c r="B2626" s="102"/>
      <c r="C2626" s="94"/>
      <c r="D2626" s="94"/>
      <c r="E2626" s="94"/>
    </row>
    <row r="2627" spans="1:5" x14ac:dyDescent="0.25">
      <c r="A2627" s="94"/>
      <c r="B2627" s="102"/>
      <c r="C2627" s="94"/>
      <c r="D2627" s="94"/>
      <c r="E2627" s="94"/>
    </row>
    <row r="2628" spans="1:5" x14ac:dyDescent="0.25">
      <c r="A2628" s="94"/>
      <c r="B2628" s="102"/>
      <c r="C2628" s="94"/>
      <c r="D2628" s="94"/>
      <c r="E2628" s="94"/>
    </row>
    <row r="2629" spans="1:5" x14ac:dyDescent="0.25">
      <c r="A2629" s="94"/>
      <c r="B2629" s="102"/>
      <c r="C2629" s="94"/>
      <c r="D2629" s="94"/>
      <c r="E2629" s="94"/>
    </row>
    <row r="2630" spans="1:5" x14ac:dyDescent="0.25">
      <c r="A2630" s="94"/>
      <c r="B2630" s="102"/>
      <c r="C2630" s="94"/>
      <c r="D2630" s="94"/>
      <c r="E2630" s="94"/>
    </row>
    <row r="2631" spans="1:5" x14ac:dyDescent="0.25">
      <c r="A2631" s="94"/>
      <c r="B2631" s="102"/>
      <c r="C2631" s="94"/>
      <c r="D2631" s="94"/>
      <c r="E2631" s="94"/>
    </row>
    <row r="2632" spans="1:5" x14ac:dyDescent="0.25">
      <c r="A2632" s="94"/>
      <c r="B2632" s="102"/>
      <c r="C2632" s="94"/>
      <c r="D2632" s="94"/>
      <c r="E2632" s="94"/>
    </row>
    <row r="2633" spans="1:5" x14ac:dyDescent="0.25">
      <c r="A2633" s="94"/>
      <c r="B2633" s="102"/>
      <c r="C2633" s="94"/>
      <c r="D2633" s="94"/>
      <c r="E2633" s="94"/>
    </row>
    <row r="2634" spans="1:5" x14ac:dyDescent="0.25">
      <c r="A2634" s="94"/>
      <c r="B2634" s="102"/>
      <c r="C2634" s="94"/>
      <c r="D2634" s="94"/>
      <c r="E2634" s="94"/>
    </row>
    <row r="2635" spans="1:5" x14ac:dyDescent="0.25">
      <c r="A2635" s="94"/>
      <c r="B2635" s="102"/>
      <c r="C2635" s="94"/>
      <c r="D2635" s="94"/>
      <c r="E2635" s="94"/>
    </row>
    <row r="2636" spans="1:5" x14ac:dyDescent="0.25">
      <c r="A2636" s="94"/>
      <c r="B2636" s="102"/>
      <c r="C2636" s="94"/>
      <c r="D2636" s="94"/>
      <c r="E2636" s="94"/>
    </row>
    <row r="2637" spans="1:5" x14ac:dyDescent="0.25">
      <c r="A2637" s="94"/>
      <c r="B2637" s="102"/>
      <c r="C2637" s="94"/>
      <c r="D2637" s="94"/>
      <c r="E2637" s="94"/>
    </row>
    <row r="2638" spans="1:5" x14ac:dyDescent="0.25">
      <c r="A2638" s="94"/>
      <c r="B2638" s="102"/>
      <c r="C2638" s="94"/>
      <c r="D2638" s="94"/>
      <c r="E2638" s="94"/>
    </row>
    <row r="2639" spans="1:5" x14ac:dyDescent="0.25">
      <c r="A2639" s="94"/>
      <c r="B2639" s="102"/>
      <c r="C2639" s="94"/>
      <c r="D2639" s="94"/>
      <c r="E2639" s="94"/>
    </row>
    <row r="2640" spans="1:5" x14ac:dyDescent="0.25">
      <c r="A2640" s="94"/>
      <c r="B2640" s="102"/>
      <c r="C2640" s="94"/>
      <c r="D2640" s="94"/>
      <c r="E2640" s="94"/>
    </row>
    <row r="2641" spans="1:5" x14ac:dyDescent="0.25">
      <c r="A2641" s="94"/>
      <c r="B2641" s="102"/>
      <c r="C2641" s="94"/>
      <c r="D2641" s="94"/>
      <c r="E2641" s="94"/>
    </row>
    <row r="2642" spans="1:5" x14ac:dyDescent="0.25">
      <c r="A2642" s="94"/>
      <c r="B2642" s="102"/>
      <c r="C2642" s="94"/>
      <c r="D2642" s="94"/>
      <c r="E2642" s="94"/>
    </row>
    <row r="2643" spans="1:5" x14ac:dyDescent="0.25">
      <c r="A2643" s="94"/>
      <c r="B2643" s="102"/>
      <c r="C2643" s="94"/>
      <c r="D2643" s="94"/>
      <c r="E2643" s="94"/>
    </row>
    <row r="2644" spans="1:5" x14ac:dyDescent="0.25">
      <c r="A2644" s="94"/>
      <c r="B2644" s="102"/>
      <c r="C2644" s="94"/>
      <c r="D2644" s="94"/>
      <c r="E2644" s="94"/>
    </row>
    <row r="2645" spans="1:5" x14ac:dyDescent="0.25">
      <c r="A2645" s="94"/>
      <c r="B2645" s="102"/>
      <c r="C2645" s="94"/>
      <c r="D2645" s="94"/>
      <c r="E2645" s="94"/>
    </row>
    <row r="2646" spans="1:5" x14ac:dyDescent="0.25">
      <c r="A2646" s="94"/>
      <c r="B2646" s="102"/>
      <c r="C2646" s="94"/>
      <c r="D2646" s="94"/>
      <c r="E2646" s="94"/>
    </row>
    <row r="2647" spans="1:5" x14ac:dyDescent="0.25">
      <c r="A2647" s="94"/>
      <c r="B2647" s="102"/>
      <c r="C2647" s="94"/>
      <c r="D2647" s="94"/>
      <c r="E2647" s="94"/>
    </row>
    <row r="2648" spans="1:5" x14ac:dyDescent="0.25">
      <c r="A2648" s="94"/>
      <c r="B2648" s="102"/>
      <c r="C2648" s="94"/>
      <c r="D2648" s="94"/>
      <c r="E2648" s="94"/>
    </row>
    <row r="2649" spans="1:5" x14ac:dyDescent="0.25">
      <c r="A2649" s="94"/>
      <c r="B2649" s="102"/>
      <c r="C2649" s="94"/>
      <c r="D2649" s="94"/>
      <c r="E2649" s="94"/>
    </row>
    <row r="2650" spans="1:5" x14ac:dyDescent="0.25">
      <c r="A2650" s="98" t="s">
        <v>11</v>
      </c>
      <c r="B2650" s="102">
        <f>SUM(B2602:B2649)</f>
        <v>0</v>
      </c>
      <c r="C2650" s="94"/>
      <c r="D2650" s="94"/>
      <c r="E2650" s="94"/>
    </row>
    <row r="2653" spans="1:5" x14ac:dyDescent="0.25">
      <c r="A2653" s="98" t="s">
        <v>0</v>
      </c>
      <c r="B2653" s="118" t="s">
        <v>1304</v>
      </c>
      <c r="C2653" s="98" t="s">
        <v>1315</v>
      </c>
      <c r="D2653" s="98" t="s">
        <v>537</v>
      </c>
      <c r="E2653" s="98" t="s">
        <v>175</v>
      </c>
    </row>
    <row r="2654" spans="1:5" x14ac:dyDescent="0.25">
      <c r="A2654" s="95" t="s">
        <v>23</v>
      </c>
      <c r="B2654" s="118">
        <v>0</v>
      </c>
      <c r="C2654" s="98"/>
      <c r="D2654" s="98" t="s">
        <v>23</v>
      </c>
      <c r="E2654" s="94"/>
    </row>
    <row r="2655" spans="1:5" x14ac:dyDescent="0.25">
      <c r="A2655" s="94"/>
      <c r="B2655" s="102">
        <v>0</v>
      </c>
      <c r="C2655" s="94"/>
      <c r="D2655" s="94" t="s">
        <v>23</v>
      </c>
      <c r="E2655" s="94"/>
    </row>
    <row r="2656" spans="1:5" x14ac:dyDescent="0.25">
      <c r="A2656" s="94"/>
      <c r="B2656" s="102">
        <v>0</v>
      </c>
      <c r="C2656" s="101" t="s">
        <v>23</v>
      </c>
      <c r="D2656" s="94" t="s">
        <v>23</v>
      </c>
      <c r="E2656" s="94" t="s">
        <v>23</v>
      </c>
    </row>
    <row r="2657" spans="1:5" x14ac:dyDescent="0.25">
      <c r="A2657" s="94"/>
      <c r="B2657" s="102">
        <v>0</v>
      </c>
      <c r="C2657" s="94" t="s">
        <v>23</v>
      </c>
      <c r="D2657" s="94" t="s">
        <v>23</v>
      </c>
      <c r="E2657" s="94"/>
    </row>
    <row r="2658" spans="1:5" x14ac:dyDescent="0.25">
      <c r="A2658" s="94"/>
      <c r="B2658" s="102"/>
      <c r="C2658" s="94"/>
      <c r="D2658" s="94"/>
      <c r="E2658" s="94"/>
    </row>
    <row r="2659" spans="1:5" x14ac:dyDescent="0.25">
      <c r="A2659" s="94"/>
      <c r="B2659" s="102"/>
      <c r="C2659" s="94"/>
      <c r="D2659" s="94"/>
      <c r="E2659" s="94"/>
    </row>
    <row r="2660" spans="1:5" x14ac:dyDescent="0.25">
      <c r="A2660" s="94"/>
      <c r="B2660" s="102"/>
      <c r="C2660" s="94"/>
      <c r="D2660" s="94"/>
      <c r="E2660" s="94"/>
    </row>
    <row r="2661" spans="1:5" x14ac:dyDescent="0.25">
      <c r="A2661" s="94"/>
      <c r="B2661" s="102"/>
      <c r="C2661" s="94"/>
      <c r="D2661" s="94"/>
      <c r="E2661" s="94"/>
    </row>
    <row r="2662" spans="1:5" x14ac:dyDescent="0.25">
      <c r="A2662" s="94"/>
      <c r="B2662" s="102"/>
      <c r="C2662" s="94"/>
      <c r="D2662" s="94"/>
      <c r="E2662" s="94"/>
    </row>
    <row r="2663" spans="1:5" x14ac:dyDescent="0.25">
      <c r="A2663" s="94"/>
      <c r="B2663" s="102"/>
      <c r="C2663" s="94"/>
      <c r="D2663" s="94"/>
      <c r="E2663" s="94"/>
    </row>
    <row r="2664" spans="1:5" x14ac:dyDescent="0.25">
      <c r="A2664" s="94"/>
      <c r="B2664" s="102"/>
      <c r="C2664" s="94"/>
      <c r="D2664" s="94"/>
      <c r="E2664" s="94"/>
    </row>
    <row r="2665" spans="1:5" x14ac:dyDescent="0.25">
      <c r="A2665" s="94"/>
      <c r="B2665" s="102"/>
      <c r="C2665" s="94"/>
      <c r="D2665" s="94"/>
      <c r="E2665" s="94"/>
    </row>
    <row r="2666" spans="1:5" x14ac:dyDescent="0.25">
      <c r="A2666" s="94"/>
      <c r="B2666" s="102"/>
      <c r="C2666" s="94"/>
      <c r="D2666" s="94"/>
      <c r="E2666" s="94"/>
    </row>
    <row r="2667" spans="1:5" x14ac:dyDescent="0.25">
      <c r="A2667" s="94"/>
      <c r="B2667" s="102"/>
      <c r="C2667" s="94"/>
      <c r="D2667" s="94"/>
      <c r="E2667" s="94"/>
    </row>
    <row r="2668" spans="1:5" x14ac:dyDescent="0.25">
      <c r="A2668" s="94"/>
      <c r="B2668" s="102"/>
      <c r="C2668" s="94"/>
      <c r="D2668" s="94"/>
      <c r="E2668" s="94"/>
    </row>
    <row r="2669" spans="1:5" x14ac:dyDescent="0.25">
      <c r="A2669" s="94"/>
      <c r="B2669" s="102"/>
      <c r="C2669" s="94"/>
      <c r="D2669" s="94"/>
      <c r="E2669" s="94"/>
    </row>
    <row r="2670" spans="1:5" x14ac:dyDescent="0.25">
      <c r="A2670" s="94"/>
      <c r="B2670" s="102"/>
      <c r="C2670" s="94"/>
      <c r="D2670" s="94"/>
      <c r="E2670" s="94"/>
    </row>
    <row r="2671" spans="1:5" x14ac:dyDescent="0.25">
      <c r="A2671" s="94"/>
      <c r="B2671" s="102"/>
      <c r="C2671" s="94"/>
      <c r="D2671" s="94"/>
      <c r="E2671" s="94"/>
    </row>
    <row r="2672" spans="1:5" x14ac:dyDescent="0.25">
      <c r="A2672" s="94"/>
      <c r="B2672" s="102"/>
      <c r="C2672" s="94"/>
      <c r="D2672" s="94"/>
      <c r="E2672" s="94"/>
    </row>
    <row r="2673" spans="1:5" x14ac:dyDescent="0.25">
      <c r="A2673" s="94"/>
      <c r="B2673" s="102"/>
      <c r="C2673" s="94"/>
      <c r="D2673" s="94"/>
      <c r="E2673" s="94"/>
    </row>
    <row r="2674" spans="1:5" x14ac:dyDescent="0.25">
      <c r="A2674" s="94"/>
      <c r="B2674" s="102"/>
      <c r="C2674" s="94"/>
      <c r="D2674" s="94"/>
      <c r="E2674" s="94"/>
    </row>
    <row r="2675" spans="1:5" x14ac:dyDescent="0.25">
      <c r="A2675" s="94"/>
      <c r="B2675" s="102"/>
      <c r="C2675" s="94"/>
      <c r="D2675" s="94"/>
      <c r="E2675" s="94"/>
    </row>
    <row r="2676" spans="1:5" x14ac:dyDescent="0.25">
      <c r="A2676" s="94"/>
      <c r="B2676" s="102"/>
      <c r="C2676" s="94"/>
      <c r="D2676" s="94"/>
      <c r="E2676" s="94"/>
    </row>
    <row r="2677" spans="1:5" x14ac:dyDescent="0.25">
      <c r="A2677" s="94"/>
      <c r="B2677" s="102"/>
      <c r="C2677" s="94"/>
      <c r="D2677" s="94"/>
      <c r="E2677" s="94"/>
    </row>
    <row r="2678" spans="1:5" x14ac:dyDescent="0.25">
      <c r="A2678" s="94"/>
      <c r="B2678" s="102"/>
      <c r="C2678" s="94"/>
      <c r="D2678" s="94"/>
      <c r="E2678" s="94"/>
    </row>
    <row r="2679" spans="1:5" x14ac:dyDescent="0.25">
      <c r="A2679" s="94"/>
      <c r="B2679" s="102"/>
      <c r="C2679" s="94"/>
      <c r="D2679" s="94"/>
      <c r="E2679" s="94"/>
    </row>
    <row r="2680" spans="1:5" x14ac:dyDescent="0.25">
      <c r="A2680" s="94"/>
      <c r="B2680" s="102"/>
      <c r="C2680" s="94"/>
      <c r="D2680" s="94"/>
      <c r="E2680" s="94"/>
    </row>
    <row r="2681" spans="1:5" x14ac:dyDescent="0.25">
      <c r="A2681" s="94"/>
      <c r="B2681" s="102"/>
      <c r="C2681" s="94"/>
      <c r="D2681" s="94"/>
      <c r="E2681" s="94"/>
    </row>
    <row r="2682" spans="1:5" x14ac:dyDescent="0.25">
      <c r="A2682" s="94"/>
      <c r="B2682" s="102"/>
      <c r="C2682" s="94"/>
      <c r="D2682" s="94"/>
      <c r="E2682" s="94"/>
    </row>
    <row r="2683" spans="1:5" x14ac:dyDescent="0.25">
      <c r="A2683" s="94"/>
      <c r="B2683" s="102"/>
      <c r="C2683" s="94"/>
      <c r="D2683" s="94"/>
      <c r="E2683" s="94"/>
    </row>
    <row r="2684" spans="1:5" x14ac:dyDescent="0.25">
      <c r="A2684" s="94"/>
      <c r="B2684" s="102"/>
      <c r="C2684" s="94"/>
      <c r="D2684" s="94"/>
      <c r="E2684" s="94"/>
    </row>
    <row r="2685" spans="1:5" x14ac:dyDescent="0.25">
      <c r="A2685" s="94"/>
      <c r="B2685" s="102"/>
      <c r="C2685" s="94"/>
      <c r="D2685" s="94"/>
      <c r="E2685" s="94"/>
    </row>
    <row r="2686" spans="1:5" x14ac:dyDescent="0.25">
      <c r="A2686" s="94"/>
      <c r="B2686" s="102"/>
      <c r="C2686" s="94"/>
      <c r="D2686" s="94"/>
      <c r="E2686" s="94"/>
    </row>
    <row r="2687" spans="1:5" x14ac:dyDescent="0.25">
      <c r="A2687" s="94"/>
      <c r="B2687" s="102"/>
      <c r="C2687" s="94"/>
      <c r="D2687" s="94"/>
      <c r="E2687" s="94"/>
    </row>
    <row r="2688" spans="1:5" x14ac:dyDescent="0.25">
      <c r="A2688" s="94"/>
      <c r="B2688" s="102"/>
      <c r="C2688" s="94"/>
      <c r="D2688" s="94"/>
      <c r="E2688" s="94"/>
    </row>
    <row r="2689" spans="1:5" x14ac:dyDescent="0.25">
      <c r="A2689" s="94"/>
      <c r="B2689" s="102"/>
      <c r="C2689" s="94"/>
      <c r="D2689" s="94"/>
      <c r="E2689" s="94"/>
    </row>
    <row r="2690" spans="1:5" x14ac:dyDescent="0.25">
      <c r="A2690" s="94"/>
      <c r="B2690" s="102"/>
      <c r="C2690" s="94"/>
      <c r="D2690" s="94"/>
      <c r="E2690" s="94"/>
    </row>
    <row r="2691" spans="1:5" x14ac:dyDescent="0.25">
      <c r="A2691" s="94"/>
      <c r="B2691" s="102"/>
      <c r="C2691" s="94"/>
      <c r="D2691" s="94"/>
      <c r="E2691" s="94"/>
    </row>
    <row r="2692" spans="1:5" x14ac:dyDescent="0.25">
      <c r="A2692" s="94"/>
      <c r="B2692" s="102"/>
      <c r="C2692" s="94"/>
      <c r="D2692" s="94"/>
      <c r="E2692" s="94"/>
    </row>
    <row r="2693" spans="1:5" x14ac:dyDescent="0.25">
      <c r="A2693" s="94"/>
      <c r="B2693" s="102"/>
      <c r="C2693" s="94"/>
      <c r="D2693" s="94"/>
      <c r="E2693" s="94"/>
    </row>
    <row r="2694" spans="1:5" x14ac:dyDescent="0.25">
      <c r="A2694" s="94"/>
      <c r="B2694" s="102"/>
      <c r="C2694" s="94"/>
      <c r="D2694" s="94"/>
      <c r="E2694" s="94"/>
    </row>
    <row r="2695" spans="1:5" x14ac:dyDescent="0.25">
      <c r="A2695" s="94"/>
      <c r="B2695" s="102"/>
      <c r="C2695" s="94"/>
      <c r="D2695" s="94"/>
      <c r="E2695" s="94"/>
    </row>
    <row r="2696" spans="1:5" x14ac:dyDescent="0.25">
      <c r="A2696" s="94"/>
      <c r="B2696" s="102"/>
      <c r="C2696" s="94"/>
      <c r="D2696" s="94"/>
      <c r="E2696" s="94"/>
    </row>
    <row r="2697" spans="1:5" x14ac:dyDescent="0.25">
      <c r="A2697" s="94"/>
      <c r="B2697" s="102"/>
      <c r="C2697" s="94"/>
      <c r="D2697" s="94"/>
      <c r="E2697" s="94"/>
    </row>
    <row r="2698" spans="1:5" x14ac:dyDescent="0.25">
      <c r="A2698" s="94"/>
      <c r="B2698" s="102"/>
      <c r="C2698" s="94"/>
      <c r="D2698" s="94"/>
      <c r="E2698" s="94"/>
    </row>
    <row r="2699" spans="1:5" x14ac:dyDescent="0.25">
      <c r="A2699" s="94"/>
      <c r="B2699" s="102"/>
      <c r="C2699" s="94"/>
      <c r="D2699" s="94"/>
      <c r="E2699" s="94"/>
    </row>
    <row r="2700" spans="1:5" x14ac:dyDescent="0.25">
      <c r="A2700" s="94"/>
      <c r="B2700" s="102"/>
      <c r="C2700" s="94"/>
      <c r="D2700" s="94"/>
      <c r="E2700" s="94"/>
    </row>
    <row r="2701" spans="1:5" x14ac:dyDescent="0.25">
      <c r="A2701" s="94"/>
      <c r="B2701" s="102"/>
      <c r="C2701" s="94"/>
      <c r="D2701" s="94"/>
      <c r="E2701" s="94"/>
    </row>
    <row r="2702" spans="1:5" x14ac:dyDescent="0.25">
      <c r="A2702" s="98" t="s">
        <v>11</v>
      </c>
      <c r="B2702" s="102">
        <f>SUM(B2654:B2701)</f>
        <v>0</v>
      </c>
      <c r="C2702" s="94"/>
      <c r="D2702" s="94"/>
      <c r="E2702" s="94"/>
    </row>
    <row r="2705" spans="1:5" x14ac:dyDescent="0.25">
      <c r="A2705" s="98" t="s">
        <v>0</v>
      </c>
      <c r="B2705" s="118" t="s">
        <v>1304</v>
      </c>
      <c r="C2705" s="98" t="s">
        <v>1315</v>
      </c>
      <c r="D2705" s="98" t="s">
        <v>537</v>
      </c>
      <c r="E2705" s="98" t="s">
        <v>175</v>
      </c>
    </row>
    <row r="2706" spans="1:5" x14ac:dyDescent="0.25">
      <c r="A2706" s="95" t="s">
        <v>23</v>
      </c>
      <c r="B2706" s="118">
        <v>0</v>
      </c>
      <c r="C2706" s="98"/>
      <c r="D2706" s="98" t="s">
        <v>23</v>
      </c>
      <c r="E2706" s="94"/>
    </row>
    <row r="2707" spans="1:5" x14ac:dyDescent="0.25">
      <c r="A2707" s="94"/>
      <c r="B2707" s="102">
        <v>0</v>
      </c>
      <c r="C2707" s="94"/>
      <c r="D2707" s="94" t="s">
        <v>23</v>
      </c>
      <c r="E2707" s="94"/>
    </row>
    <row r="2708" spans="1:5" x14ac:dyDescent="0.25">
      <c r="A2708" s="94"/>
      <c r="B2708" s="102">
        <v>0</v>
      </c>
      <c r="C2708" s="101" t="s">
        <v>23</v>
      </c>
      <c r="D2708" s="94" t="s">
        <v>23</v>
      </c>
      <c r="E2708" s="94" t="s">
        <v>23</v>
      </c>
    </row>
    <row r="2709" spans="1:5" x14ac:dyDescent="0.25">
      <c r="A2709" s="94"/>
      <c r="B2709" s="102">
        <v>0</v>
      </c>
      <c r="C2709" s="94" t="s">
        <v>23</v>
      </c>
      <c r="D2709" s="94" t="s">
        <v>23</v>
      </c>
      <c r="E2709" s="94"/>
    </row>
    <row r="2710" spans="1:5" x14ac:dyDescent="0.25">
      <c r="A2710" s="94"/>
      <c r="B2710" s="102"/>
      <c r="C2710" s="94"/>
      <c r="D2710" s="94"/>
      <c r="E2710" s="94"/>
    </row>
    <row r="2711" spans="1:5" x14ac:dyDescent="0.25">
      <c r="A2711" s="94"/>
      <c r="B2711" s="102"/>
      <c r="C2711" s="94"/>
      <c r="D2711" s="94"/>
      <c r="E2711" s="94"/>
    </row>
    <row r="2712" spans="1:5" x14ac:dyDescent="0.25">
      <c r="A2712" s="94"/>
      <c r="B2712" s="102"/>
      <c r="C2712" s="94"/>
      <c r="D2712" s="94"/>
      <c r="E2712" s="94"/>
    </row>
    <row r="2713" spans="1:5" x14ac:dyDescent="0.25">
      <c r="A2713" s="94"/>
      <c r="B2713" s="102"/>
      <c r="C2713" s="94"/>
      <c r="D2713" s="94"/>
      <c r="E2713" s="94"/>
    </row>
    <row r="2714" spans="1:5" x14ac:dyDescent="0.25">
      <c r="A2714" s="94"/>
      <c r="B2714" s="102"/>
      <c r="C2714" s="94"/>
      <c r="D2714" s="94"/>
      <c r="E2714" s="94"/>
    </row>
    <row r="2715" spans="1:5" x14ac:dyDescent="0.25">
      <c r="A2715" s="94"/>
      <c r="B2715" s="102"/>
      <c r="C2715" s="94"/>
      <c r="D2715" s="94"/>
      <c r="E2715" s="94"/>
    </row>
    <row r="2716" spans="1:5" x14ac:dyDescent="0.25">
      <c r="A2716" s="94"/>
      <c r="B2716" s="102"/>
      <c r="C2716" s="94"/>
      <c r="D2716" s="94"/>
      <c r="E2716" s="94"/>
    </row>
    <row r="2717" spans="1:5" x14ac:dyDescent="0.25">
      <c r="A2717" s="94"/>
      <c r="B2717" s="102"/>
      <c r="C2717" s="94"/>
      <c r="D2717" s="94"/>
      <c r="E2717" s="94"/>
    </row>
    <row r="2718" spans="1:5" x14ac:dyDescent="0.25">
      <c r="A2718" s="94"/>
      <c r="B2718" s="102"/>
      <c r="C2718" s="94"/>
      <c r="D2718" s="94"/>
      <c r="E2718" s="94"/>
    </row>
    <row r="2719" spans="1:5" x14ac:dyDescent="0.25">
      <c r="A2719" s="94"/>
      <c r="B2719" s="102"/>
      <c r="C2719" s="94"/>
      <c r="D2719" s="94"/>
      <c r="E2719" s="94"/>
    </row>
    <row r="2720" spans="1:5" x14ac:dyDescent="0.25">
      <c r="A2720" s="94"/>
      <c r="B2720" s="102"/>
      <c r="C2720" s="94"/>
      <c r="D2720" s="94"/>
      <c r="E2720" s="94"/>
    </row>
    <row r="2721" spans="1:5" x14ac:dyDescent="0.25">
      <c r="A2721" s="94"/>
      <c r="B2721" s="102"/>
      <c r="C2721" s="94"/>
      <c r="D2721" s="94"/>
      <c r="E2721" s="94"/>
    </row>
    <row r="2722" spans="1:5" x14ac:dyDescent="0.25">
      <c r="A2722" s="94"/>
      <c r="B2722" s="102"/>
      <c r="C2722" s="94"/>
      <c r="D2722" s="94"/>
      <c r="E2722" s="94"/>
    </row>
    <row r="2723" spans="1:5" x14ac:dyDescent="0.25">
      <c r="A2723" s="94"/>
      <c r="B2723" s="102"/>
      <c r="C2723" s="94"/>
      <c r="D2723" s="94"/>
      <c r="E2723" s="94"/>
    </row>
    <row r="2724" spans="1:5" x14ac:dyDescent="0.25">
      <c r="A2724" s="94"/>
      <c r="B2724" s="102"/>
      <c r="C2724" s="94"/>
      <c r="D2724" s="94"/>
      <c r="E2724" s="94"/>
    </row>
    <row r="2725" spans="1:5" x14ac:dyDescent="0.25">
      <c r="A2725" s="94"/>
      <c r="B2725" s="102"/>
      <c r="C2725" s="94"/>
      <c r="D2725" s="94"/>
      <c r="E2725" s="94"/>
    </row>
    <row r="2726" spans="1:5" x14ac:dyDescent="0.25">
      <c r="A2726" s="94"/>
      <c r="B2726" s="102"/>
      <c r="C2726" s="94"/>
      <c r="D2726" s="94"/>
      <c r="E2726" s="94"/>
    </row>
    <row r="2727" spans="1:5" x14ac:dyDescent="0.25">
      <c r="A2727" s="94"/>
      <c r="B2727" s="102"/>
      <c r="C2727" s="94"/>
      <c r="D2727" s="94"/>
      <c r="E2727" s="94"/>
    </row>
    <row r="2728" spans="1:5" x14ac:dyDescent="0.25">
      <c r="A2728" s="94"/>
      <c r="B2728" s="102"/>
      <c r="C2728" s="94"/>
      <c r="D2728" s="94"/>
      <c r="E2728" s="94"/>
    </row>
    <row r="2729" spans="1:5" x14ac:dyDescent="0.25">
      <c r="A2729" s="94"/>
      <c r="B2729" s="102"/>
      <c r="C2729" s="94"/>
      <c r="D2729" s="94"/>
      <c r="E2729" s="94"/>
    </row>
    <row r="2730" spans="1:5" x14ac:dyDescent="0.25">
      <c r="A2730" s="94"/>
      <c r="B2730" s="102"/>
      <c r="C2730" s="94"/>
      <c r="D2730" s="94"/>
      <c r="E2730" s="94"/>
    </row>
    <row r="2731" spans="1:5" x14ac:dyDescent="0.25">
      <c r="A2731" s="94"/>
      <c r="B2731" s="102"/>
      <c r="C2731" s="94"/>
      <c r="D2731" s="94"/>
      <c r="E2731" s="94"/>
    </row>
    <row r="2732" spans="1:5" x14ac:dyDescent="0.25">
      <c r="A2732" s="94"/>
      <c r="B2732" s="102"/>
      <c r="C2732" s="94"/>
      <c r="D2732" s="94"/>
      <c r="E2732" s="94"/>
    </row>
    <row r="2733" spans="1:5" x14ac:dyDescent="0.25">
      <c r="A2733" s="94"/>
      <c r="B2733" s="102"/>
      <c r="C2733" s="94"/>
      <c r="D2733" s="94"/>
      <c r="E2733" s="94"/>
    </row>
    <row r="2734" spans="1:5" x14ac:dyDescent="0.25">
      <c r="A2734" s="94"/>
      <c r="B2734" s="102"/>
      <c r="C2734" s="94"/>
      <c r="D2734" s="94"/>
      <c r="E2734" s="94"/>
    </row>
    <row r="2735" spans="1:5" x14ac:dyDescent="0.25">
      <c r="A2735" s="94"/>
      <c r="B2735" s="102"/>
      <c r="C2735" s="94"/>
      <c r="D2735" s="94"/>
      <c r="E2735" s="94"/>
    </row>
    <row r="2736" spans="1:5" x14ac:dyDescent="0.25">
      <c r="A2736" s="94"/>
      <c r="B2736" s="102"/>
      <c r="C2736" s="94"/>
      <c r="D2736" s="94"/>
      <c r="E2736" s="94"/>
    </row>
    <row r="2737" spans="1:5" x14ac:dyDescent="0.25">
      <c r="A2737" s="94"/>
      <c r="B2737" s="102"/>
      <c r="C2737" s="94"/>
      <c r="D2737" s="94"/>
      <c r="E2737" s="94"/>
    </row>
    <row r="2738" spans="1:5" x14ac:dyDescent="0.25">
      <c r="A2738" s="94"/>
      <c r="B2738" s="102"/>
      <c r="C2738" s="94"/>
      <c r="D2738" s="94"/>
      <c r="E2738" s="94"/>
    </row>
    <row r="2739" spans="1:5" x14ac:dyDescent="0.25">
      <c r="A2739" s="94"/>
      <c r="B2739" s="102"/>
      <c r="C2739" s="94"/>
      <c r="D2739" s="94"/>
      <c r="E2739" s="94"/>
    </row>
    <row r="2740" spans="1:5" x14ac:dyDescent="0.25">
      <c r="A2740" s="94"/>
      <c r="B2740" s="102"/>
      <c r="C2740" s="94"/>
      <c r="D2740" s="94"/>
      <c r="E2740" s="94"/>
    </row>
    <row r="2741" spans="1:5" x14ac:dyDescent="0.25">
      <c r="A2741" s="94"/>
      <c r="B2741" s="102"/>
      <c r="C2741" s="94"/>
      <c r="D2741" s="94"/>
      <c r="E2741" s="94"/>
    </row>
    <row r="2742" spans="1:5" x14ac:dyDescent="0.25">
      <c r="A2742" s="94"/>
      <c r="B2742" s="102"/>
      <c r="C2742" s="94"/>
      <c r="D2742" s="94"/>
      <c r="E2742" s="94"/>
    </row>
    <row r="2743" spans="1:5" x14ac:dyDescent="0.25">
      <c r="A2743" s="94"/>
      <c r="B2743" s="102"/>
      <c r="C2743" s="94"/>
      <c r="D2743" s="94"/>
      <c r="E2743" s="94"/>
    </row>
    <row r="2744" spans="1:5" x14ac:dyDescent="0.25">
      <c r="A2744" s="94"/>
      <c r="B2744" s="102"/>
      <c r="C2744" s="94"/>
      <c r="D2744" s="94"/>
      <c r="E2744" s="94"/>
    </row>
    <row r="2745" spans="1:5" x14ac:dyDescent="0.25">
      <c r="A2745" s="94"/>
      <c r="B2745" s="102"/>
      <c r="C2745" s="94"/>
      <c r="D2745" s="94"/>
      <c r="E2745" s="94"/>
    </row>
    <row r="2746" spans="1:5" x14ac:dyDescent="0.25">
      <c r="A2746" s="94"/>
      <c r="B2746" s="102"/>
      <c r="C2746" s="94"/>
      <c r="D2746" s="94"/>
      <c r="E2746" s="94"/>
    </row>
    <row r="2747" spans="1:5" x14ac:dyDescent="0.25">
      <c r="A2747" s="94"/>
      <c r="B2747" s="102"/>
      <c r="C2747" s="94"/>
      <c r="D2747" s="94"/>
      <c r="E2747" s="94"/>
    </row>
    <row r="2748" spans="1:5" x14ac:dyDescent="0.25">
      <c r="A2748" s="94"/>
      <c r="B2748" s="102"/>
      <c r="C2748" s="94"/>
      <c r="D2748" s="94"/>
      <c r="E2748" s="94"/>
    </row>
    <row r="2749" spans="1:5" x14ac:dyDescent="0.25">
      <c r="A2749" s="94"/>
      <c r="B2749" s="102"/>
      <c r="C2749" s="94"/>
      <c r="D2749" s="94"/>
      <c r="E2749" s="94"/>
    </row>
    <row r="2750" spans="1:5" x14ac:dyDescent="0.25">
      <c r="A2750" s="94"/>
      <c r="B2750" s="102"/>
      <c r="C2750" s="94"/>
      <c r="D2750" s="94"/>
      <c r="E2750" s="94"/>
    </row>
    <row r="2751" spans="1:5" x14ac:dyDescent="0.25">
      <c r="A2751" s="94"/>
      <c r="B2751" s="102"/>
      <c r="C2751" s="94"/>
      <c r="D2751" s="94"/>
      <c r="E2751" s="94"/>
    </row>
    <row r="2752" spans="1:5" x14ac:dyDescent="0.25">
      <c r="A2752" s="94"/>
      <c r="B2752" s="102"/>
      <c r="C2752" s="94"/>
      <c r="D2752" s="94"/>
      <c r="E2752" s="94"/>
    </row>
    <row r="2753" spans="1:5" x14ac:dyDescent="0.25">
      <c r="A2753" s="94"/>
      <c r="B2753" s="102"/>
      <c r="C2753" s="94"/>
      <c r="D2753" s="94"/>
      <c r="E2753" s="94"/>
    </row>
    <row r="2754" spans="1:5" x14ac:dyDescent="0.25">
      <c r="A2754" s="98" t="s">
        <v>11</v>
      </c>
      <c r="B2754" s="102">
        <f>SUM(B2706:B2753)</f>
        <v>0</v>
      </c>
      <c r="C2754" s="94"/>
      <c r="D2754" s="94"/>
      <c r="E2754" s="94"/>
    </row>
    <row r="2757" spans="1:5" x14ac:dyDescent="0.25">
      <c r="A2757" s="98" t="s">
        <v>0</v>
      </c>
      <c r="B2757" s="118" t="s">
        <v>1304</v>
      </c>
      <c r="C2757" s="98" t="s">
        <v>1315</v>
      </c>
      <c r="D2757" s="98" t="s">
        <v>537</v>
      </c>
      <c r="E2757" s="98" t="s">
        <v>175</v>
      </c>
    </row>
    <row r="2758" spans="1:5" x14ac:dyDescent="0.25">
      <c r="A2758" s="95" t="s">
        <v>23</v>
      </c>
      <c r="B2758" s="118">
        <v>0</v>
      </c>
      <c r="C2758" s="98"/>
      <c r="D2758" s="98" t="s">
        <v>23</v>
      </c>
      <c r="E2758" s="94"/>
    </row>
    <row r="2759" spans="1:5" x14ac:dyDescent="0.25">
      <c r="A2759" s="94"/>
      <c r="B2759" s="102">
        <v>0</v>
      </c>
      <c r="C2759" s="94"/>
      <c r="D2759" s="94" t="s">
        <v>23</v>
      </c>
      <c r="E2759" s="94"/>
    </row>
    <row r="2760" spans="1:5" x14ac:dyDescent="0.25">
      <c r="A2760" s="94"/>
      <c r="B2760" s="102">
        <v>0</v>
      </c>
      <c r="C2760" s="101" t="s">
        <v>23</v>
      </c>
      <c r="D2760" s="94" t="s">
        <v>23</v>
      </c>
      <c r="E2760" s="94" t="s">
        <v>23</v>
      </c>
    </row>
    <row r="2761" spans="1:5" x14ac:dyDescent="0.25">
      <c r="A2761" s="94"/>
      <c r="B2761" s="102">
        <v>0</v>
      </c>
      <c r="C2761" s="94" t="s">
        <v>23</v>
      </c>
      <c r="D2761" s="94" t="s">
        <v>23</v>
      </c>
      <c r="E2761" s="94"/>
    </row>
    <row r="2762" spans="1:5" x14ac:dyDescent="0.25">
      <c r="A2762" s="94"/>
      <c r="B2762" s="102"/>
      <c r="C2762" s="94"/>
      <c r="D2762" s="94"/>
      <c r="E2762" s="94"/>
    </row>
    <row r="2763" spans="1:5" x14ac:dyDescent="0.25">
      <c r="A2763" s="94"/>
      <c r="B2763" s="102"/>
      <c r="C2763" s="94"/>
      <c r="D2763" s="94"/>
      <c r="E2763" s="94"/>
    </row>
    <row r="2764" spans="1:5" x14ac:dyDescent="0.25">
      <c r="A2764" s="94"/>
      <c r="B2764" s="102"/>
      <c r="C2764" s="94"/>
      <c r="D2764" s="94"/>
      <c r="E2764" s="94"/>
    </row>
    <row r="2765" spans="1:5" x14ac:dyDescent="0.25">
      <c r="A2765" s="94"/>
      <c r="B2765" s="102"/>
      <c r="C2765" s="94"/>
      <c r="D2765" s="94"/>
      <c r="E2765" s="94"/>
    </row>
    <row r="2766" spans="1:5" x14ac:dyDescent="0.25">
      <c r="A2766" s="94"/>
      <c r="B2766" s="102"/>
      <c r="C2766" s="94"/>
      <c r="D2766" s="94"/>
      <c r="E2766" s="94"/>
    </row>
    <row r="2767" spans="1:5" x14ac:dyDescent="0.25">
      <c r="A2767" s="94"/>
      <c r="B2767" s="102"/>
      <c r="C2767" s="94"/>
      <c r="D2767" s="94"/>
      <c r="E2767" s="94"/>
    </row>
    <row r="2768" spans="1:5" x14ac:dyDescent="0.25">
      <c r="A2768" s="94"/>
      <c r="B2768" s="102"/>
      <c r="C2768" s="94"/>
      <c r="D2768" s="94"/>
      <c r="E2768" s="94"/>
    </row>
    <row r="2769" spans="1:5" x14ac:dyDescent="0.25">
      <c r="A2769" s="94"/>
      <c r="B2769" s="102"/>
      <c r="C2769" s="94"/>
      <c r="D2769" s="94"/>
      <c r="E2769" s="94"/>
    </row>
    <row r="2770" spans="1:5" x14ac:dyDescent="0.25">
      <c r="A2770" s="94"/>
      <c r="B2770" s="102"/>
      <c r="C2770" s="94"/>
      <c r="D2770" s="94"/>
      <c r="E2770" s="94"/>
    </row>
    <row r="2771" spans="1:5" x14ac:dyDescent="0.25">
      <c r="A2771" s="94"/>
      <c r="B2771" s="102"/>
      <c r="C2771" s="94"/>
      <c r="D2771" s="94"/>
      <c r="E2771" s="94"/>
    </row>
    <row r="2772" spans="1:5" x14ac:dyDescent="0.25">
      <c r="A2772" s="94"/>
      <c r="B2772" s="102"/>
      <c r="C2772" s="94"/>
      <c r="D2772" s="94"/>
      <c r="E2772" s="94"/>
    </row>
    <row r="2773" spans="1:5" x14ac:dyDescent="0.25">
      <c r="A2773" s="94"/>
      <c r="B2773" s="102"/>
      <c r="C2773" s="94"/>
      <c r="D2773" s="94"/>
      <c r="E2773" s="94"/>
    </row>
    <row r="2774" spans="1:5" x14ac:dyDescent="0.25">
      <c r="A2774" s="94"/>
      <c r="B2774" s="102"/>
      <c r="C2774" s="94"/>
      <c r="D2774" s="94"/>
      <c r="E2774" s="94"/>
    </row>
    <row r="2775" spans="1:5" x14ac:dyDescent="0.25">
      <c r="A2775" s="94"/>
      <c r="B2775" s="102"/>
      <c r="C2775" s="94"/>
      <c r="D2775" s="94"/>
      <c r="E2775" s="94"/>
    </row>
    <row r="2776" spans="1:5" x14ac:dyDescent="0.25">
      <c r="A2776" s="94"/>
      <c r="B2776" s="102"/>
      <c r="C2776" s="94"/>
      <c r="D2776" s="94"/>
      <c r="E2776" s="94"/>
    </row>
    <row r="2777" spans="1:5" x14ac:dyDescent="0.25">
      <c r="A2777" s="94"/>
      <c r="B2777" s="102"/>
      <c r="C2777" s="94"/>
      <c r="D2777" s="94"/>
      <c r="E2777" s="94"/>
    </row>
    <row r="2778" spans="1:5" x14ac:dyDescent="0.25">
      <c r="A2778" s="94"/>
      <c r="B2778" s="102"/>
      <c r="C2778" s="94"/>
      <c r="D2778" s="94"/>
      <c r="E2778" s="94"/>
    </row>
    <row r="2779" spans="1:5" x14ac:dyDescent="0.25">
      <c r="A2779" s="94"/>
      <c r="B2779" s="102"/>
      <c r="C2779" s="94"/>
      <c r="D2779" s="94"/>
      <c r="E2779" s="94"/>
    </row>
    <row r="2780" spans="1:5" x14ac:dyDescent="0.25">
      <c r="A2780" s="94"/>
      <c r="B2780" s="102"/>
      <c r="C2780" s="94"/>
      <c r="D2780" s="94"/>
      <c r="E2780" s="94"/>
    </row>
    <row r="2781" spans="1:5" x14ac:dyDescent="0.25">
      <c r="A2781" s="94"/>
      <c r="B2781" s="102"/>
      <c r="C2781" s="94"/>
      <c r="D2781" s="94"/>
      <c r="E2781" s="94"/>
    </row>
    <row r="2782" spans="1:5" x14ac:dyDescent="0.25">
      <c r="A2782" s="94"/>
      <c r="B2782" s="102"/>
      <c r="C2782" s="94"/>
      <c r="D2782" s="94"/>
      <c r="E2782" s="94"/>
    </row>
    <row r="2783" spans="1:5" x14ac:dyDescent="0.25">
      <c r="A2783" s="94"/>
      <c r="B2783" s="102"/>
      <c r="C2783" s="94"/>
      <c r="D2783" s="94"/>
      <c r="E2783" s="94"/>
    </row>
    <row r="2784" spans="1:5" x14ac:dyDescent="0.25">
      <c r="A2784" s="94"/>
      <c r="B2784" s="102"/>
      <c r="C2784" s="94"/>
      <c r="D2784" s="94"/>
      <c r="E2784" s="94"/>
    </row>
    <row r="2785" spans="1:5" x14ac:dyDescent="0.25">
      <c r="A2785" s="94"/>
      <c r="B2785" s="102"/>
      <c r="C2785" s="94"/>
      <c r="D2785" s="94"/>
      <c r="E2785" s="94"/>
    </row>
    <row r="2786" spans="1:5" x14ac:dyDescent="0.25">
      <c r="A2786" s="94"/>
      <c r="B2786" s="102"/>
      <c r="C2786" s="94"/>
      <c r="D2786" s="94"/>
      <c r="E2786" s="94"/>
    </row>
    <row r="2787" spans="1:5" x14ac:dyDescent="0.25">
      <c r="A2787" s="94"/>
      <c r="B2787" s="102"/>
      <c r="C2787" s="94"/>
      <c r="D2787" s="94"/>
      <c r="E2787" s="94"/>
    </row>
    <row r="2788" spans="1:5" x14ac:dyDescent="0.25">
      <c r="A2788" s="94"/>
      <c r="B2788" s="102"/>
      <c r="C2788" s="94"/>
      <c r="D2788" s="94"/>
      <c r="E2788" s="94"/>
    </row>
    <row r="2789" spans="1:5" x14ac:dyDescent="0.25">
      <c r="A2789" s="94"/>
      <c r="B2789" s="102"/>
      <c r="C2789" s="94"/>
      <c r="D2789" s="94"/>
      <c r="E2789" s="94"/>
    </row>
    <row r="2790" spans="1:5" x14ac:dyDescent="0.25">
      <c r="A2790" s="94"/>
      <c r="B2790" s="102"/>
      <c r="C2790" s="94"/>
      <c r="D2790" s="94"/>
      <c r="E2790" s="94"/>
    </row>
    <row r="2791" spans="1:5" x14ac:dyDescent="0.25">
      <c r="A2791" s="94"/>
      <c r="B2791" s="102"/>
      <c r="C2791" s="94"/>
      <c r="D2791" s="94"/>
      <c r="E2791" s="94"/>
    </row>
    <row r="2792" spans="1:5" x14ac:dyDescent="0.25">
      <c r="A2792" s="94"/>
      <c r="B2792" s="102"/>
      <c r="C2792" s="94"/>
      <c r="D2792" s="94"/>
      <c r="E2792" s="94"/>
    </row>
    <row r="2793" spans="1:5" x14ac:dyDescent="0.25">
      <c r="A2793" s="94"/>
      <c r="B2793" s="102"/>
      <c r="C2793" s="94"/>
      <c r="D2793" s="94"/>
      <c r="E2793" s="94"/>
    </row>
    <row r="2794" spans="1:5" x14ac:dyDescent="0.25">
      <c r="A2794" s="94"/>
      <c r="B2794" s="102"/>
      <c r="C2794" s="94"/>
      <c r="D2794" s="94"/>
      <c r="E2794" s="94"/>
    </row>
    <row r="2795" spans="1:5" x14ac:dyDescent="0.25">
      <c r="A2795" s="94"/>
      <c r="B2795" s="102"/>
      <c r="C2795" s="94"/>
      <c r="D2795" s="94"/>
      <c r="E2795" s="94"/>
    </row>
    <row r="2796" spans="1:5" x14ac:dyDescent="0.25">
      <c r="A2796" s="94"/>
      <c r="B2796" s="102"/>
      <c r="C2796" s="94"/>
      <c r="D2796" s="94"/>
      <c r="E2796" s="94"/>
    </row>
    <row r="2797" spans="1:5" x14ac:dyDescent="0.25">
      <c r="A2797" s="94"/>
      <c r="B2797" s="102"/>
      <c r="C2797" s="94"/>
      <c r="D2797" s="94"/>
      <c r="E2797" s="94"/>
    </row>
    <row r="2798" spans="1:5" x14ac:dyDescent="0.25">
      <c r="A2798" s="94"/>
      <c r="B2798" s="102"/>
      <c r="C2798" s="94"/>
      <c r="D2798" s="94"/>
      <c r="E2798" s="94"/>
    </row>
    <row r="2799" spans="1:5" x14ac:dyDescent="0.25">
      <c r="A2799" s="94"/>
      <c r="B2799" s="102"/>
      <c r="C2799" s="94"/>
      <c r="D2799" s="94"/>
      <c r="E2799" s="94"/>
    </row>
    <row r="2800" spans="1:5" x14ac:dyDescent="0.25">
      <c r="A2800" s="94"/>
      <c r="B2800" s="102"/>
      <c r="C2800" s="94"/>
      <c r="D2800" s="94"/>
      <c r="E2800" s="94"/>
    </row>
    <row r="2801" spans="1:5" x14ac:dyDescent="0.25">
      <c r="A2801" s="94"/>
      <c r="B2801" s="102"/>
      <c r="C2801" s="94"/>
      <c r="D2801" s="94"/>
      <c r="E2801" s="94"/>
    </row>
    <row r="2802" spans="1:5" x14ac:dyDescent="0.25">
      <c r="A2802" s="94"/>
      <c r="B2802" s="102"/>
      <c r="C2802" s="94"/>
      <c r="D2802" s="94"/>
      <c r="E2802" s="94"/>
    </row>
    <row r="2803" spans="1:5" x14ac:dyDescent="0.25">
      <c r="A2803" s="94"/>
      <c r="B2803" s="102"/>
      <c r="C2803" s="94"/>
      <c r="D2803" s="94"/>
      <c r="E2803" s="94"/>
    </row>
    <row r="2804" spans="1:5" x14ac:dyDescent="0.25">
      <c r="A2804" s="94"/>
      <c r="B2804" s="102"/>
      <c r="C2804" s="94"/>
      <c r="D2804" s="94"/>
      <c r="E2804" s="94"/>
    </row>
    <row r="2805" spans="1:5" x14ac:dyDescent="0.25">
      <c r="A2805" s="94"/>
      <c r="B2805" s="102"/>
      <c r="C2805" s="94"/>
      <c r="D2805" s="94"/>
      <c r="E2805" s="94"/>
    </row>
    <row r="2806" spans="1:5" x14ac:dyDescent="0.25">
      <c r="A2806" s="98" t="s">
        <v>11</v>
      </c>
      <c r="B2806" s="102">
        <f>SUM(B2758:B2805)</f>
        <v>0</v>
      </c>
      <c r="C2806" s="94"/>
      <c r="D2806" s="94"/>
      <c r="E2806" s="94"/>
    </row>
    <row r="2807" spans="1:5" x14ac:dyDescent="0.25">
      <c r="C2807" t="s">
        <v>1480</v>
      </c>
    </row>
    <row r="2809" spans="1:5" x14ac:dyDescent="0.25">
      <c r="A2809" s="98" t="s">
        <v>0</v>
      </c>
      <c r="B2809" s="118" t="s">
        <v>1304</v>
      </c>
      <c r="C2809" s="98" t="s">
        <v>1315</v>
      </c>
      <c r="D2809" s="98" t="s">
        <v>537</v>
      </c>
      <c r="E2809" s="98" t="s">
        <v>175</v>
      </c>
    </row>
    <row r="2810" spans="1:5" x14ac:dyDescent="0.25">
      <c r="A2810" s="95" t="s">
        <v>23</v>
      </c>
      <c r="B2810" s="118">
        <v>0</v>
      </c>
      <c r="C2810" s="98"/>
      <c r="D2810" s="98" t="s">
        <v>23</v>
      </c>
      <c r="E2810" s="94"/>
    </row>
    <row r="2811" spans="1:5" x14ac:dyDescent="0.25">
      <c r="A2811" s="94"/>
      <c r="B2811" s="102">
        <v>0</v>
      </c>
      <c r="C2811" s="94"/>
      <c r="D2811" s="94" t="s">
        <v>23</v>
      </c>
      <c r="E2811" s="94"/>
    </row>
    <row r="2812" spans="1:5" x14ac:dyDescent="0.25">
      <c r="A2812" s="94"/>
      <c r="B2812" s="102">
        <v>0</v>
      </c>
      <c r="C2812" s="101" t="s">
        <v>23</v>
      </c>
      <c r="D2812" s="94" t="s">
        <v>23</v>
      </c>
      <c r="E2812" s="94" t="s">
        <v>23</v>
      </c>
    </row>
    <row r="2813" spans="1:5" x14ac:dyDescent="0.25">
      <c r="A2813" s="94"/>
      <c r="B2813" s="102">
        <v>0</v>
      </c>
      <c r="C2813" s="94" t="s">
        <v>23</v>
      </c>
      <c r="D2813" s="94" t="s">
        <v>23</v>
      </c>
      <c r="E2813" s="94"/>
    </row>
    <row r="2814" spans="1:5" x14ac:dyDescent="0.25">
      <c r="A2814" s="94"/>
      <c r="B2814" s="102"/>
      <c r="C2814" s="94"/>
      <c r="D2814" s="94"/>
      <c r="E2814" s="94"/>
    </row>
    <row r="2815" spans="1:5" x14ac:dyDescent="0.25">
      <c r="A2815" s="94"/>
      <c r="B2815" s="102"/>
      <c r="C2815" s="94"/>
      <c r="D2815" s="94"/>
      <c r="E2815" s="94"/>
    </row>
    <row r="2816" spans="1:5" x14ac:dyDescent="0.25">
      <c r="A2816" s="94"/>
      <c r="B2816" s="102"/>
      <c r="C2816" s="94"/>
      <c r="D2816" s="94"/>
      <c r="E2816" s="94"/>
    </row>
    <row r="2817" spans="1:5" x14ac:dyDescent="0.25">
      <c r="A2817" s="94"/>
      <c r="B2817" s="102"/>
      <c r="C2817" s="94"/>
      <c r="D2817" s="94"/>
      <c r="E2817" s="94"/>
    </row>
    <row r="2818" spans="1:5" x14ac:dyDescent="0.25">
      <c r="A2818" s="94"/>
      <c r="B2818" s="102"/>
      <c r="C2818" s="94"/>
      <c r="D2818" s="94"/>
      <c r="E2818" s="94"/>
    </row>
    <row r="2819" spans="1:5" x14ac:dyDescent="0.25">
      <c r="A2819" s="94"/>
      <c r="B2819" s="102"/>
      <c r="C2819" s="94"/>
      <c r="D2819" s="94"/>
      <c r="E2819" s="94"/>
    </row>
    <row r="2820" spans="1:5" x14ac:dyDescent="0.25">
      <c r="A2820" s="94"/>
      <c r="B2820" s="102"/>
      <c r="C2820" s="94"/>
      <c r="D2820" s="94"/>
      <c r="E2820" s="94"/>
    </row>
    <row r="2821" spans="1:5" x14ac:dyDescent="0.25">
      <c r="A2821" s="94"/>
      <c r="B2821" s="102"/>
      <c r="C2821" s="94"/>
      <c r="D2821" s="94"/>
      <c r="E2821" s="94"/>
    </row>
    <row r="2822" spans="1:5" x14ac:dyDescent="0.25">
      <c r="A2822" s="94"/>
      <c r="B2822" s="102"/>
      <c r="C2822" s="94"/>
      <c r="D2822" s="94"/>
      <c r="E2822" s="94"/>
    </row>
    <row r="2823" spans="1:5" x14ac:dyDescent="0.25">
      <c r="A2823" s="94"/>
      <c r="B2823" s="102"/>
      <c r="C2823" s="94"/>
      <c r="D2823" s="94"/>
      <c r="E2823" s="94"/>
    </row>
    <row r="2824" spans="1:5" x14ac:dyDescent="0.25">
      <c r="A2824" s="94"/>
      <c r="B2824" s="102"/>
      <c r="C2824" s="94"/>
      <c r="D2824" s="94"/>
      <c r="E2824" s="94"/>
    </row>
    <row r="2825" spans="1:5" x14ac:dyDescent="0.25">
      <c r="A2825" s="94"/>
      <c r="B2825" s="102"/>
      <c r="C2825" s="94"/>
      <c r="D2825" s="94"/>
      <c r="E2825" s="94"/>
    </row>
    <row r="2826" spans="1:5" x14ac:dyDescent="0.25">
      <c r="A2826" s="94"/>
      <c r="B2826" s="102"/>
      <c r="C2826" s="94"/>
      <c r="D2826" s="94"/>
      <c r="E2826" s="94"/>
    </row>
    <row r="2827" spans="1:5" x14ac:dyDescent="0.25">
      <c r="A2827" s="94"/>
      <c r="B2827" s="102"/>
      <c r="C2827" s="94"/>
      <c r="D2827" s="94"/>
      <c r="E2827" s="94"/>
    </row>
    <row r="2828" spans="1:5" x14ac:dyDescent="0.25">
      <c r="A2828" s="94"/>
      <c r="B2828" s="102"/>
      <c r="C2828" s="94"/>
      <c r="D2828" s="94"/>
      <c r="E2828" s="94"/>
    </row>
    <row r="2829" spans="1:5" x14ac:dyDescent="0.25">
      <c r="A2829" s="94"/>
      <c r="B2829" s="102"/>
      <c r="C2829" s="94"/>
      <c r="D2829" s="94"/>
      <c r="E2829" s="94"/>
    </row>
    <row r="2830" spans="1:5" x14ac:dyDescent="0.25">
      <c r="A2830" s="94"/>
      <c r="B2830" s="102"/>
      <c r="C2830" s="94"/>
      <c r="D2830" s="94"/>
      <c r="E2830" s="94"/>
    </row>
    <row r="2831" spans="1:5" x14ac:dyDescent="0.25">
      <c r="A2831" s="94"/>
      <c r="B2831" s="102"/>
      <c r="C2831" s="94"/>
      <c r="D2831" s="94"/>
      <c r="E2831" s="94"/>
    </row>
    <row r="2832" spans="1:5" x14ac:dyDescent="0.25">
      <c r="A2832" s="94"/>
      <c r="B2832" s="102"/>
      <c r="C2832" s="94"/>
      <c r="D2832" s="94"/>
      <c r="E2832" s="94"/>
    </row>
    <row r="2833" spans="1:5" x14ac:dyDescent="0.25">
      <c r="A2833" s="94"/>
      <c r="B2833" s="102"/>
      <c r="C2833" s="94"/>
      <c r="D2833" s="94"/>
      <c r="E2833" s="94"/>
    </row>
    <row r="2834" spans="1:5" x14ac:dyDescent="0.25">
      <c r="A2834" s="94"/>
      <c r="B2834" s="102"/>
      <c r="C2834" s="94"/>
      <c r="D2834" s="94"/>
      <c r="E2834" s="94"/>
    </row>
    <row r="2835" spans="1:5" x14ac:dyDescent="0.25">
      <c r="A2835" s="94"/>
      <c r="B2835" s="102"/>
      <c r="C2835" s="94"/>
      <c r="D2835" s="94"/>
      <c r="E2835" s="94"/>
    </row>
    <row r="2836" spans="1:5" x14ac:dyDescent="0.25">
      <c r="A2836" s="94"/>
      <c r="B2836" s="102"/>
      <c r="C2836" s="94"/>
      <c r="D2836" s="94"/>
      <c r="E2836" s="94"/>
    </row>
    <row r="2837" spans="1:5" x14ac:dyDescent="0.25">
      <c r="A2837" s="94"/>
      <c r="B2837" s="102"/>
      <c r="C2837" s="94"/>
      <c r="D2837" s="94"/>
      <c r="E2837" s="94"/>
    </row>
    <row r="2838" spans="1:5" x14ac:dyDescent="0.25">
      <c r="A2838" s="94"/>
      <c r="B2838" s="102"/>
      <c r="C2838" s="94"/>
      <c r="D2838" s="94"/>
      <c r="E2838" s="94"/>
    </row>
    <row r="2839" spans="1:5" x14ac:dyDescent="0.25">
      <c r="A2839" s="94"/>
      <c r="B2839" s="102"/>
      <c r="C2839" s="94"/>
      <c r="D2839" s="94"/>
      <c r="E2839" s="94"/>
    </row>
    <row r="2840" spans="1:5" x14ac:dyDescent="0.25">
      <c r="A2840" s="94"/>
      <c r="B2840" s="102"/>
      <c r="C2840" s="94"/>
      <c r="D2840" s="94"/>
      <c r="E2840" s="94"/>
    </row>
    <row r="2841" spans="1:5" x14ac:dyDescent="0.25">
      <c r="A2841" s="94"/>
      <c r="B2841" s="102"/>
      <c r="C2841" s="94"/>
      <c r="D2841" s="94"/>
      <c r="E2841" s="94"/>
    </row>
    <row r="2842" spans="1:5" x14ac:dyDescent="0.25">
      <c r="A2842" s="94"/>
      <c r="B2842" s="102"/>
      <c r="C2842" s="94"/>
      <c r="D2842" s="94"/>
      <c r="E2842" s="94"/>
    </row>
    <row r="2843" spans="1:5" x14ac:dyDescent="0.25">
      <c r="A2843" s="94"/>
      <c r="B2843" s="102"/>
      <c r="C2843" s="94"/>
      <c r="D2843" s="94"/>
      <c r="E2843" s="94"/>
    </row>
    <row r="2844" spans="1:5" x14ac:dyDescent="0.25">
      <c r="A2844" s="94"/>
      <c r="B2844" s="102"/>
      <c r="C2844" s="94"/>
      <c r="D2844" s="94"/>
      <c r="E2844" s="94"/>
    </row>
    <row r="2845" spans="1:5" x14ac:dyDescent="0.25">
      <c r="A2845" s="94"/>
      <c r="B2845" s="102"/>
      <c r="C2845" s="94"/>
      <c r="D2845" s="94"/>
      <c r="E2845" s="94"/>
    </row>
    <row r="2846" spans="1:5" x14ac:dyDescent="0.25">
      <c r="A2846" s="94"/>
      <c r="B2846" s="102"/>
      <c r="C2846" s="94"/>
      <c r="D2846" s="94"/>
      <c r="E2846" s="94"/>
    </row>
    <row r="2847" spans="1:5" x14ac:dyDescent="0.25">
      <c r="A2847" s="94"/>
      <c r="B2847" s="102"/>
      <c r="C2847" s="94"/>
      <c r="D2847" s="94"/>
      <c r="E2847" s="94"/>
    </row>
    <row r="2848" spans="1:5" x14ac:dyDescent="0.25">
      <c r="A2848" s="94"/>
      <c r="B2848" s="102"/>
      <c r="C2848" s="94"/>
      <c r="D2848" s="94"/>
      <c r="E2848" s="94"/>
    </row>
    <row r="2849" spans="1:5" x14ac:dyDescent="0.25">
      <c r="A2849" s="94"/>
      <c r="B2849" s="102"/>
      <c r="C2849" s="94"/>
      <c r="D2849" s="94"/>
      <c r="E2849" s="94"/>
    </row>
    <row r="2850" spans="1:5" x14ac:dyDescent="0.25">
      <c r="A2850" s="94"/>
      <c r="B2850" s="102"/>
      <c r="C2850" s="94"/>
      <c r="D2850" s="94"/>
      <c r="E2850" s="94"/>
    </row>
    <row r="2851" spans="1:5" x14ac:dyDescent="0.25">
      <c r="A2851" s="94"/>
      <c r="B2851" s="102"/>
      <c r="C2851" s="94"/>
      <c r="D2851" s="94"/>
      <c r="E2851" s="94"/>
    </row>
    <row r="2852" spans="1:5" x14ac:dyDescent="0.25">
      <c r="A2852" s="94"/>
      <c r="B2852" s="102"/>
      <c r="C2852" s="94"/>
      <c r="D2852" s="94"/>
      <c r="E2852" s="94"/>
    </row>
    <row r="2853" spans="1:5" x14ac:dyDescent="0.25">
      <c r="A2853" s="94"/>
      <c r="B2853" s="102"/>
      <c r="C2853" s="94"/>
      <c r="D2853" s="94"/>
      <c r="E2853" s="94"/>
    </row>
    <row r="2854" spans="1:5" x14ac:dyDescent="0.25">
      <c r="A2854" s="94"/>
      <c r="B2854" s="102"/>
      <c r="C2854" s="94"/>
      <c r="D2854" s="94"/>
      <c r="E2854" s="94"/>
    </row>
    <row r="2855" spans="1:5" x14ac:dyDescent="0.25">
      <c r="A2855" s="94"/>
      <c r="B2855" s="102"/>
      <c r="C2855" s="94"/>
      <c r="D2855" s="94"/>
      <c r="E2855" s="94"/>
    </row>
    <row r="2856" spans="1:5" x14ac:dyDescent="0.25">
      <c r="A2856" s="94"/>
      <c r="B2856" s="102"/>
      <c r="C2856" s="94"/>
      <c r="D2856" s="94"/>
      <c r="E2856" s="94"/>
    </row>
    <row r="2857" spans="1:5" x14ac:dyDescent="0.25">
      <c r="A2857" s="94"/>
      <c r="B2857" s="102"/>
      <c r="C2857" s="94"/>
      <c r="D2857" s="94"/>
      <c r="E2857" s="94"/>
    </row>
    <row r="2858" spans="1:5" x14ac:dyDescent="0.25">
      <c r="A2858" s="98" t="s">
        <v>11</v>
      </c>
      <c r="B2858" s="102">
        <f>SUM(B2810:B2857)</f>
        <v>0</v>
      </c>
      <c r="C2858" s="94"/>
      <c r="D2858" s="94"/>
      <c r="E2858" s="94"/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182"/>
  <sheetViews>
    <sheetView topLeftCell="A1613" workbookViewId="0">
      <selection activeCell="C1615" sqref="C1615:D1639"/>
    </sheetView>
  </sheetViews>
  <sheetFormatPr defaultRowHeight="13.2" x14ac:dyDescent="0.25"/>
  <cols>
    <col min="1" max="1" width="10.109375" bestFit="1" customWidth="1"/>
    <col min="3" max="3" width="24.109375" customWidth="1"/>
    <col min="4" max="4" width="36.21875" customWidth="1"/>
    <col min="5" max="5" width="61.33203125" customWidth="1"/>
  </cols>
  <sheetData>
    <row r="1" spans="1:5" x14ac:dyDescent="0.25">
      <c r="A1" s="98" t="s">
        <v>0</v>
      </c>
      <c r="B1" s="98" t="s">
        <v>28</v>
      </c>
      <c r="C1" s="98" t="s">
        <v>1315</v>
      </c>
      <c r="D1" s="98" t="s">
        <v>537</v>
      </c>
      <c r="E1" s="98" t="s">
        <v>175</v>
      </c>
    </row>
    <row r="2" spans="1:5" x14ac:dyDescent="0.25">
      <c r="A2" s="95">
        <v>45293</v>
      </c>
      <c r="B2" s="94">
        <v>0</v>
      </c>
      <c r="C2" s="94" t="s">
        <v>23</v>
      </c>
      <c r="D2" s="94" t="s">
        <v>23</v>
      </c>
      <c r="E2" s="94" t="s">
        <v>23</v>
      </c>
    </row>
    <row r="3" spans="1:5" x14ac:dyDescent="0.25">
      <c r="A3" s="94" t="s">
        <v>240</v>
      </c>
      <c r="B3">
        <v>274.5</v>
      </c>
      <c r="C3">
        <v>265683</v>
      </c>
      <c r="D3" t="s">
        <v>1481</v>
      </c>
      <c r="E3" s="94" t="s">
        <v>527</v>
      </c>
    </row>
    <row r="4" spans="1:5" x14ac:dyDescent="0.25">
      <c r="A4" s="94" t="s">
        <v>240</v>
      </c>
      <c r="B4">
        <v>150</v>
      </c>
      <c r="C4">
        <v>213800</v>
      </c>
      <c r="D4" t="s">
        <v>1482</v>
      </c>
      <c r="E4" s="94"/>
    </row>
    <row r="5" spans="1:5" x14ac:dyDescent="0.25">
      <c r="A5" s="94" t="s">
        <v>240</v>
      </c>
      <c r="B5" s="96">
        <v>1193</v>
      </c>
      <c r="C5">
        <v>393279</v>
      </c>
      <c r="D5" t="s">
        <v>1483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1617.5</v>
      </c>
      <c r="C50" s="94"/>
      <c r="D50" s="94"/>
      <c r="E50" s="94"/>
    </row>
    <row r="53" spans="1:5" x14ac:dyDescent="0.25">
      <c r="A53" s="98" t="s">
        <v>0</v>
      </c>
      <c r="B53" s="98" t="s">
        <v>28</v>
      </c>
      <c r="C53" s="98" t="s">
        <v>1315</v>
      </c>
      <c r="D53" s="98" t="s">
        <v>537</v>
      </c>
      <c r="E53" s="98" t="s">
        <v>175</v>
      </c>
    </row>
    <row r="54" spans="1:5" x14ac:dyDescent="0.25">
      <c r="A54" s="95">
        <v>45294</v>
      </c>
      <c r="B54" s="94">
        <v>0</v>
      </c>
      <c r="C54" s="94" t="s">
        <v>23</v>
      </c>
      <c r="D54" s="94" t="s">
        <v>23</v>
      </c>
      <c r="E54" s="94" t="s">
        <v>23</v>
      </c>
    </row>
    <row r="55" spans="1:5" x14ac:dyDescent="0.25">
      <c r="A55" s="94" t="s">
        <v>240</v>
      </c>
      <c r="B55" s="94">
        <v>100</v>
      </c>
      <c r="C55" s="94">
        <v>312875</v>
      </c>
      <c r="D55" s="94" t="s">
        <v>1484</v>
      </c>
      <c r="E55" s="94" t="s">
        <v>1485</v>
      </c>
    </row>
    <row r="56" spans="1:5" x14ac:dyDescent="0.25">
      <c r="A56" s="94"/>
      <c r="B56" s="94"/>
      <c r="C56" s="94"/>
      <c r="D56" s="94"/>
      <c r="E56" s="94"/>
    </row>
    <row r="57" spans="1:5" x14ac:dyDescent="0.25">
      <c r="A57" s="94"/>
      <c r="B57" s="94"/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10" x14ac:dyDescent="0.25">
      <c r="A81" s="94"/>
      <c r="B81" s="94"/>
      <c r="C81" s="94"/>
      <c r="D81" s="94"/>
      <c r="E81" s="94"/>
    </row>
    <row r="82" spans="1:10" x14ac:dyDescent="0.25">
      <c r="A82" s="94"/>
      <c r="B82" s="94"/>
      <c r="C82" s="94"/>
      <c r="D82" s="94"/>
      <c r="E82" s="94"/>
    </row>
    <row r="83" spans="1:10" x14ac:dyDescent="0.25">
      <c r="A83" s="94"/>
      <c r="B83" s="94"/>
      <c r="C83" s="94"/>
      <c r="D83" s="94"/>
      <c r="E83" s="94"/>
    </row>
    <row r="84" spans="1:10" x14ac:dyDescent="0.25">
      <c r="A84" s="94"/>
      <c r="B84" s="94"/>
      <c r="C84" s="94"/>
      <c r="D84" s="94"/>
      <c r="E84" s="94"/>
    </row>
    <row r="85" spans="1:10" x14ac:dyDescent="0.25">
      <c r="A85" s="94"/>
      <c r="B85" s="94"/>
      <c r="C85" s="94"/>
      <c r="D85" s="94"/>
      <c r="E85" s="94"/>
    </row>
    <row r="86" spans="1:10" x14ac:dyDescent="0.25">
      <c r="A86" s="94"/>
      <c r="B86" s="94"/>
      <c r="C86" s="94"/>
      <c r="D86" s="94"/>
      <c r="E86" s="94"/>
      <c r="J86" t="s">
        <v>23</v>
      </c>
    </row>
    <row r="87" spans="1:10" x14ac:dyDescent="0.25">
      <c r="A87" s="94"/>
      <c r="B87" s="94"/>
      <c r="C87" s="94"/>
      <c r="D87" s="94"/>
      <c r="E87" s="94"/>
      <c r="J87" t="s">
        <v>23</v>
      </c>
    </row>
    <row r="88" spans="1:10" x14ac:dyDescent="0.25">
      <c r="A88" s="94"/>
      <c r="B88" s="94"/>
      <c r="C88" s="94"/>
      <c r="D88" s="94"/>
      <c r="E88" s="94"/>
      <c r="J88" t="s">
        <v>23</v>
      </c>
    </row>
    <row r="89" spans="1:10" x14ac:dyDescent="0.25">
      <c r="A89" s="94"/>
      <c r="B89" s="94"/>
      <c r="C89" s="94"/>
      <c r="D89" s="94"/>
      <c r="E89" s="94"/>
    </row>
    <row r="90" spans="1:10" x14ac:dyDescent="0.25">
      <c r="A90" s="94"/>
      <c r="B90" s="94"/>
      <c r="C90" s="94"/>
      <c r="D90" s="94"/>
      <c r="E90" s="94"/>
    </row>
    <row r="91" spans="1:10" x14ac:dyDescent="0.25">
      <c r="A91" s="94"/>
      <c r="B91" s="94"/>
      <c r="C91" s="94"/>
      <c r="D91" s="94"/>
      <c r="E91" s="94"/>
    </row>
    <row r="92" spans="1:10" x14ac:dyDescent="0.25">
      <c r="A92" s="94"/>
      <c r="B92" s="94"/>
      <c r="C92" s="94"/>
      <c r="D92" s="94"/>
      <c r="E92" s="94"/>
    </row>
    <row r="93" spans="1:10" x14ac:dyDescent="0.25">
      <c r="A93" s="94"/>
      <c r="B93" s="94"/>
      <c r="C93" s="94"/>
      <c r="D93" s="94"/>
      <c r="E93" s="94"/>
    </row>
    <row r="94" spans="1:10" x14ac:dyDescent="0.25">
      <c r="A94" s="94"/>
      <c r="B94" s="94"/>
      <c r="C94" s="94"/>
      <c r="D94" s="94"/>
      <c r="E94" s="94"/>
    </row>
    <row r="95" spans="1:10" x14ac:dyDescent="0.25">
      <c r="A95" s="94"/>
      <c r="B95" s="94"/>
      <c r="C95" s="94"/>
      <c r="D95" s="94"/>
      <c r="E95" s="94"/>
    </row>
    <row r="96" spans="1:10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100</v>
      </c>
      <c r="C102" s="94"/>
      <c r="D102" s="94"/>
      <c r="E102" s="94"/>
    </row>
    <row r="105" spans="1:5" x14ac:dyDescent="0.25">
      <c r="A105" s="98" t="s">
        <v>0</v>
      </c>
      <c r="B105" s="98" t="s">
        <v>28</v>
      </c>
      <c r="C105" s="98" t="s">
        <v>1315</v>
      </c>
      <c r="D105" s="98" t="s">
        <v>537</v>
      </c>
      <c r="E105" s="98" t="s">
        <v>175</v>
      </c>
    </row>
    <row r="106" spans="1:5" x14ac:dyDescent="0.25">
      <c r="A106" s="95">
        <v>45299</v>
      </c>
      <c r="B106" s="94">
        <v>0</v>
      </c>
      <c r="C106" s="94" t="s">
        <v>23</v>
      </c>
      <c r="D106" s="94" t="s">
        <v>23</v>
      </c>
      <c r="E106" s="94" t="s">
        <v>23</v>
      </c>
    </row>
    <row r="107" spans="1:5" x14ac:dyDescent="0.25">
      <c r="A107" s="94" t="s">
        <v>23</v>
      </c>
      <c r="B107" s="94">
        <v>60</v>
      </c>
      <c r="C107" s="94" t="s">
        <v>23</v>
      </c>
      <c r="D107" s="94" t="s">
        <v>1486</v>
      </c>
      <c r="E107" s="94" t="s">
        <v>23</v>
      </c>
    </row>
    <row r="108" spans="1:5" x14ac:dyDescent="0.25">
      <c r="A108" s="94"/>
      <c r="B108" s="94">
        <v>0</v>
      </c>
      <c r="C108" s="94" t="s">
        <v>23</v>
      </c>
      <c r="D108" s="94" t="s">
        <v>23</v>
      </c>
      <c r="E108" s="94" t="s">
        <v>23</v>
      </c>
    </row>
    <row r="109" spans="1:5" x14ac:dyDescent="0.25">
      <c r="A109" s="94"/>
      <c r="B109" s="94"/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60</v>
      </c>
      <c r="C154" s="94"/>
      <c r="D154" s="94"/>
      <c r="E154" s="94"/>
    </row>
    <row r="157" spans="1:5" x14ac:dyDescent="0.25">
      <c r="A157" s="98" t="s">
        <v>0</v>
      </c>
      <c r="B157" s="98" t="s">
        <v>28</v>
      </c>
      <c r="C157" s="98" t="s">
        <v>1315</v>
      </c>
      <c r="D157" s="98" t="s">
        <v>537</v>
      </c>
      <c r="E157" s="98" t="s">
        <v>175</v>
      </c>
    </row>
    <row r="158" spans="1:5" x14ac:dyDescent="0.25">
      <c r="A158" s="95">
        <v>45300</v>
      </c>
      <c r="B158" s="94">
        <v>0</v>
      </c>
      <c r="C158" s="94" t="s">
        <v>23</v>
      </c>
      <c r="D158" s="94" t="s">
        <v>23</v>
      </c>
      <c r="E158" s="94" t="s">
        <v>23</v>
      </c>
    </row>
    <row r="159" spans="1:5" x14ac:dyDescent="0.25">
      <c r="A159" s="94" t="s">
        <v>23</v>
      </c>
      <c r="B159" s="94">
        <v>400</v>
      </c>
      <c r="C159" s="94" t="s">
        <v>23</v>
      </c>
      <c r="D159" s="94" t="s">
        <v>1487</v>
      </c>
      <c r="E159" s="94" t="s">
        <v>23</v>
      </c>
    </row>
    <row r="160" spans="1:5" x14ac:dyDescent="0.25">
      <c r="A160" s="94" t="s">
        <v>23</v>
      </c>
      <c r="B160" s="94">
        <v>120</v>
      </c>
      <c r="C160" s="94" t="s">
        <v>23</v>
      </c>
      <c r="D160" s="94" t="s">
        <v>658</v>
      </c>
      <c r="E160" s="94" t="s">
        <v>659</v>
      </c>
    </row>
    <row r="161" spans="1:5" x14ac:dyDescent="0.25">
      <c r="A161" s="94" t="s">
        <v>23</v>
      </c>
      <c r="B161" s="94">
        <v>0</v>
      </c>
      <c r="C161" s="94"/>
      <c r="D161" s="94" t="s">
        <v>23</v>
      </c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520</v>
      </c>
      <c r="C206" s="94"/>
      <c r="D206" s="94"/>
      <c r="E206" s="94"/>
    </row>
    <row r="209" spans="1:5" x14ac:dyDescent="0.25">
      <c r="A209" s="98" t="s">
        <v>0</v>
      </c>
      <c r="B209" s="98" t="s">
        <v>28</v>
      </c>
      <c r="C209" s="98" t="s">
        <v>1315</v>
      </c>
      <c r="D209" s="98" t="s">
        <v>537</v>
      </c>
      <c r="E209" s="98" t="s">
        <v>175</v>
      </c>
    </row>
    <row r="210" spans="1:5" x14ac:dyDescent="0.25">
      <c r="A210" s="95">
        <v>45306</v>
      </c>
      <c r="B210" s="94">
        <v>0</v>
      </c>
      <c r="C210" s="94" t="s">
        <v>23</v>
      </c>
      <c r="D210" s="94" t="s">
        <v>23</v>
      </c>
      <c r="E210" s="94" t="s">
        <v>23</v>
      </c>
    </row>
    <row r="211" spans="1:5" x14ac:dyDescent="0.25">
      <c r="A211" s="94" t="s">
        <v>23</v>
      </c>
      <c r="B211" s="94">
        <v>57.5</v>
      </c>
      <c r="C211" s="94">
        <v>248442</v>
      </c>
      <c r="D211" s="94" t="s">
        <v>746</v>
      </c>
      <c r="E211" s="94" t="s">
        <v>747</v>
      </c>
    </row>
    <row r="212" spans="1:5" x14ac:dyDescent="0.25">
      <c r="A212" s="94" t="s">
        <v>23</v>
      </c>
      <c r="B212" s="94">
        <v>0</v>
      </c>
      <c r="C212" s="94" t="s">
        <v>23</v>
      </c>
      <c r="D212" s="94" t="s">
        <v>23</v>
      </c>
      <c r="E212" s="94" t="s">
        <v>23</v>
      </c>
    </row>
    <row r="213" spans="1:5" x14ac:dyDescent="0.25">
      <c r="A213" s="94"/>
      <c r="B213" s="94"/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57.5</v>
      </c>
      <c r="C258" s="94"/>
      <c r="D258" s="94"/>
      <c r="E258" s="94"/>
    </row>
    <row r="261" spans="1:5" x14ac:dyDescent="0.25">
      <c r="A261" s="98" t="s">
        <v>0</v>
      </c>
      <c r="B261" s="98" t="s">
        <v>28</v>
      </c>
      <c r="C261" s="98" t="s">
        <v>1315</v>
      </c>
      <c r="D261" s="98" t="s">
        <v>537</v>
      </c>
      <c r="E261" s="98" t="s">
        <v>175</v>
      </c>
    </row>
    <row r="262" spans="1:5" x14ac:dyDescent="0.25">
      <c r="A262" s="95">
        <v>45307</v>
      </c>
      <c r="B262" s="94">
        <v>0</v>
      </c>
      <c r="C262" s="94" t="s">
        <v>23</v>
      </c>
      <c r="D262" s="94" t="s">
        <v>23</v>
      </c>
      <c r="E262" s="94" t="s">
        <v>23</v>
      </c>
    </row>
    <row r="263" spans="1:5" x14ac:dyDescent="0.25">
      <c r="A263" s="94" t="s">
        <v>23</v>
      </c>
      <c r="B263" s="94">
        <v>660</v>
      </c>
      <c r="C263" s="94">
        <v>213108</v>
      </c>
      <c r="D263" s="94" t="s">
        <v>1488</v>
      </c>
      <c r="E263" s="94" t="s">
        <v>23</v>
      </c>
    </row>
    <row r="264" spans="1:5" x14ac:dyDescent="0.25">
      <c r="A264" s="94" t="s">
        <v>23</v>
      </c>
      <c r="B264" s="94">
        <v>1371</v>
      </c>
      <c r="C264" s="94">
        <v>212591</v>
      </c>
      <c r="D264" s="94" t="s">
        <v>1489</v>
      </c>
      <c r="E264" s="94" t="s">
        <v>23</v>
      </c>
    </row>
    <row r="265" spans="1:5" x14ac:dyDescent="0.25">
      <c r="A265" s="94"/>
      <c r="B265" s="94"/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2031</v>
      </c>
      <c r="C310" s="94"/>
      <c r="D310" s="94"/>
      <c r="E310" s="94"/>
    </row>
    <row r="313" spans="1:5" x14ac:dyDescent="0.25">
      <c r="A313" s="98" t="s">
        <v>0</v>
      </c>
      <c r="B313" s="98" t="s">
        <v>28</v>
      </c>
      <c r="C313" s="98" t="s">
        <v>1315</v>
      </c>
      <c r="D313" s="98" t="s">
        <v>537</v>
      </c>
      <c r="E313" s="98" t="s">
        <v>175</v>
      </c>
    </row>
    <row r="314" spans="1:5" x14ac:dyDescent="0.25">
      <c r="A314" s="95">
        <v>45309</v>
      </c>
      <c r="B314" s="94">
        <v>0</v>
      </c>
      <c r="C314" s="94" t="s">
        <v>23</v>
      </c>
      <c r="D314" s="94" t="s">
        <v>23</v>
      </c>
      <c r="E314" s="94" t="s">
        <v>23</v>
      </c>
    </row>
    <row r="315" spans="1:5" x14ac:dyDescent="0.25">
      <c r="A315" s="94" t="s">
        <v>493</v>
      </c>
      <c r="B315" s="94">
        <v>250</v>
      </c>
      <c r="C315" s="94">
        <v>213658</v>
      </c>
      <c r="D315" s="94" t="s">
        <v>1490</v>
      </c>
      <c r="E315" s="94" t="s">
        <v>23</v>
      </c>
    </row>
    <row r="316" spans="1:5" x14ac:dyDescent="0.25">
      <c r="A316" s="94" t="s">
        <v>23</v>
      </c>
      <c r="B316" s="94">
        <v>0</v>
      </c>
      <c r="C316" s="94" t="s">
        <v>23</v>
      </c>
      <c r="D316" s="94" t="s">
        <v>23</v>
      </c>
      <c r="E316" s="94" t="s">
        <v>23</v>
      </c>
    </row>
    <row r="317" spans="1:5" x14ac:dyDescent="0.25">
      <c r="A317" s="94"/>
      <c r="B317" s="94"/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250</v>
      </c>
      <c r="C362" s="94"/>
      <c r="D362" s="94"/>
      <c r="E362" s="94"/>
    </row>
    <row r="365" spans="1:5" x14ac:dyDescent="0.25">
      <c r="A365" s="98" t="s">
        <v>0</v>
      </c>
      <c r="B365" s="98" t="s">
        <v>28</v>
      </c>
      <c r="C365" s="98" t="s">
        <v>1315</v>
      </c>
      <c r="D365" s="98" t="s">
        <v>537</v>
      </c>
      <c r="E365" s="98" t="s">
        <v>175</v>
      </c>
    </row>
    <row r="366" spans="1:5" x14ac:dyDescent="0.25">
      <c r="A366" s="95">
        <v>45310</v>
      </c>
      <c r="B366" s="94">
        <v>0</v>
      </c>
      <c r="C366" s="94" t="s">
        <v>23</v>
      </c>
      <c r="D366" s="94" t="s">
        <v>23</v>
      </c>
      <c r="E366" s="94" t="s">
        <v>23</v>
      </c>
    </row>
    <row r="367" spans="1:5" x14ac:dyDescent="0.25">
      <c r="A367" s="94" t="s">
        <v>23</v>
      </c>
      <c r="B367" s="94">
        <v>170</v>
      </c>
      <c r="C367" s="94">
        <v>351546</v>
      </c>
      <c r="D367" s="94" t="s">
        <v>1491</v>
      </c>
      <c r="E367" s="94" t="s">
        <v>23</v>
      </c>
    </row>
    <row r="368" spans="1:5" x14ac:dyDescent="0.25">
      <c r="A368" s="94" t="s">
        <v>23</v>
      </c>
      <c r="B368" s="94">
        <v>0</v>
      </c>
      <c r="C368" s="94" t="s">
        <v>23</v>
      </c>
      <c r="D368" s="94" t="s">
        <v>23</v>
      </c>
      <c r="E368" s="94" t="s">
        <v>23</v>
      </c>
    </row>
    <row r="369" spans="1:6" x14ac:dyDescent="0.25">
      <c r="A369" s="94"/>
      <c r="B369" s="94"/>
      <c r="C369" s="94"/>
      <c r="D369" s="94"/>
      <c r="E369" s="94"/>
      <c r="F369" t="s">
        <v>23</v>
      </c>
    </row>
    <row r="370" spans="1:6" x14ac:dyDescent="0.25">
      <c r="A370" s="94"/>
      <c r="B370" s="94"/>
      <c r="C370" s="94"/>
      <c r="D370" s="94"/>
      <c r="E370" s="94"/>
    </row>
    <row r="371" spans="1:6" x14ac:dyDescent="0.25">
      <c r="A371" s="94"/>
      <c r="B371" s="94"/>
      <c r="C371" s="94"/>
      <c r="D371" s="94"/>
      <c r="E371" s="94"/>
    </row>
    <row r="372" spans="1:6" x14ac:dyDescent="0.25">
      <c r="A372" s="94"/>
      <c r="B372" s="94"/>
      <c r="C372" s="94"/>
      <c r="D372" s="94"/>
      <c r="E372" s="94"/>
    </row>
    <row r="373" spans="1:6" x14ac:dyDescent="0.25">
      <c r="A373" s="94"/>
      <c r="B373" s="94"/>
      <c r="C373" s="94"/>
      <c r="D373" s="94"/>
      <c r="E373" s="94"/>
    </row>
    <row r="374" spans="1:6" x14ac:dyDescent="0.25">
      <c r="A374" s="94"/>
      <c r="B374" s="94"/>
      <c r="C374" s="94"/>
      <c r="D374" s="94"/>
      <c r="E374" s="94"/>
    </row>
    <row r="375" spans="1:6" x14ac:dyDescent="0.25">
      <c r="A375" s="94"/>
      <c r="B375" s="94"/>
      <c r="C375" s="94"/>
      <c r="D375" s="94"/>
      <c r="E375" s="94"/>
    </row>
    <row r="376" spans="1:6" x14ac:dyDescent="0.25">
      <c r="A376" s="94"/>
      <c r="B376" s="94"/>
      <c r="C376" s="94"/>
      <c r="D376" s="94"/>
      <c r="E376" s="94"/>
    </row>
    <row r="377" spans="1:6" x14ac:dyDescent="0.25">
      <c r="A377" s="94"/>
      <c r="B377" s="94"/>
      <c r="C377" s="94"/>
      <c r="D377" s="94"/>
      <c r="E377" s="94"/>
    </row>
    <row r="378" spans="1:6" x14ac:dyDescent="0.25">
      <c r="A378" s="94"/>
      <c r="B378" s="94"/>
      <c r="C378" s="94"/>
      <c r="D378" s="94"/>
      <c r="E378" s="94"/>
    </row>
    <row r="379" spans="1:6" x14ac:dyDescent="0.25">
      <c r="A379" s="94"/>
      <c r="B379" s="94"/>
      <c r="C379" s="94"/>
      <c r="D379" s="94"/>
      <c r="E379" s="94"/>
    </row>
    <row r="380" spans="1:6" x14ac:dyDescent="0.25">
      <c r="A380" s="94"/>
      <c r="B380" s="94"/>
      <c r="C380" s="94"/>
      <c r="D380" s="94"/>
      <c r="E380" s="94"/>
    </row>
    <row r="381" spans="1:6" x14ac:dyDescent="0.25">
      <c r="A381" s="94"/>
      <c r="B381" s="94"/>
      <c r="C381" s="94"/>
      <c r="D381" s="94"/>
      <c r="E381" s="94"/>
    </row>
    <row r="382" spans="1:6" x14ac:dyDescent="0.25">
      <c r="A382" s="94"/>
      <c r="B382" s="94"/>
      <c r="C382" s="94"/>
      <c r="D382" s="94"/>
      <c r="E382" s="94"/>
    </row>
    <row r="383" spans="1:6" x14ac:dyDescent="0.25">
      <c r="A383" s="94"/>
      <c r="B383" s="94"/>
      <c r="C383" s="94"/>
      <c r="D383" s="94"/>
      <c r="E383" s="94"/>
    </row>
    <row r="384" spans="1:6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170</v>
      </c>
      <c r="C414" s="94"/>
      <c r="D414" s="94"/>
      <c r="E414" s="94"/>
    </row>
    <row r="417" spans="1:5" x14ac:dyDescent="0.25">
      <c r="A417" s="98" t="s">
        <v>0</v>
      </c>
      <c r="B417" s="98" t="s">
        <v>28</v>
      </c>
      <c r="C417" s="98" t="s">
        <v>1315</v>
      </c>
      <c r="D417" s="98" t="s">
        <v>537</v>
      </c>
      <c r="E417" s="98" t="s">
        <v>175</v>
      </c>
    </row>
    <row r="418" spans="1:5" x14ac:dyDescent="0.25">
      <c r="A418" s="95">
        <v>45313</v>
      </c>
      <c r="B418" s="94">
        <v>0</v>
      </c>
      <c r="C418" s="94" t="s">
        <v>23</v>
      </c>
      <c r="D418" s="94" t="s">
        <v>23</v>
      </c>
      <c r="E418" s="94" t="s">
        <v>23</v>
      </c>
    </row>
    <row r="419" spans="1:5" x14ac:dyDescent="0.25">
      <c r="A419" s="94" t="s">
        <v>23</v>
      </c>
      <c r="B419" s="94">
        <v>364.5</v>
      </c>
      <c r="C419" s="94">
        <v>394037</v>
      </c>
      <c r="D419" s="98" t="s">
        <v>1492</v>
      </c>
      <c r="E419" s="94" t="s">
        <v>23</v>
      </c>
    </row>
    <row r="420" spans="1:5" x14ac:dyDescent="0.25">
      <c r="A420" s="94" t="s">
        <v>23</v>
      </c>
      <c r="B420" s="94">
        <v>70</v>
      </c>
      <c r="C420" s="94">
        <v>318718</v>
      </c>
      <c r="D420" s="98" t="s">
        <v>893</v>
      </c>
      <c r="E420" s="94" t="s">
        <v>23</v>
      </c>
    </row>
    <row r="421" spans="1:5" x14ac:dyDescent="0.25">
      <c r="A421" s="94"/>
      <c r="B421" s="94"/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434.5</v>
      </c>
      <c r="C466" s="94"/>
      <c r="D466" s="94"/>
      <c r="E466" s="94"/>
    </row>
    <row r="469" spans="1:5" x14ac:dyDescent="0.25">
      <c r="A469" s="98" t="s">
        <v>0</v>
      </c>
      <c r="B469" s="98" t="s">
        <v>28</v>
      </c>
      <c r="C469" s="98" t="s">
        <v>1315</v>
      </c>
      <c r="D469" s="98" t="s">
        <v>537</v>
      </c>
      <c r="E469" s="98" t="s">
        <v>175</v>
      </c>
    </row>
    <row r="470" spans="1:5" x14ac:dyDescent="0.25">
      <c r="A470" s="95">
        <v>45316</v>
      </c>
      <c r="B470" s="94">
        <v>0</v>
      </c>
      <c r="C470" s="94" t="s">
        <v>23</v>
      </c>
      <c r="D470" s="94" t="s">
        <v>23</v>
      </c>
      <c r="E470" s="94" t="s">
        <v>23</v>
      </c>
    </row>
    <row r="471" spans="1:5" x14ac:dyDescent="0.25">
      <c r="A471" s="94" t="s">
        <v>493</v>
      </c>
      <c r="B471" s="94">
        <v>540</v>
      </c>
      <c r="C471" s="94">
        <v>216650</v>
      </c>
      <c r="D471" s="94" t="s">
        <v>1493</v>
      </c>
      <c r="E471" s="94" t="s">
        <v>23</v>
      </c>
    </row>
    <row r="472" spans="1:5" x14ac:dyDescent="0.25">
      <c r="A472" s="94" t="s">
        <v>493</v>
      </c>
      <c r="B472" s="94">
        <v>294</v>
      </c>
      <c r="C472" s="94">
        <v>351527</v>
      </c>
      <c r="D472" s="94" t="s">
        <v>1295</v>
      </c>
      <c r="E472" s="94" t="s">
        <v>23</v>
      </c>
    </row>
    <row r="473" spans="1:5" x14ac:dyDescent="0.25">
      <c r="A473" s="94" t="s">
        <v>493</v>
      </c>
      <c r="B473" s="94">
        <v>87.5</v>
      </c>
      <c r="C473" s="94">
        <v>284881</v>
      </c>
      <c r="D473" s="94" t="s">
        <v>1494</v>
      </c>
      <c r="E473" s="94" t="s">
        <v>1495</v>
      </c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18" x14ac:dyDescent="0.25">
      <c r="A513" s="94"/>
      <c r="B513" s="94"/>
      <c r="C513" s="94"/>
      <c r="D513" s="94"/>
      <c r="E513" s="94"/>
    </row>
    <row r="514" spans="1:18" x14ac:dyDescent="0.25">
      <c r="A514" s="94"/>
      <c r="B514" s="94"/>
      <c r="C514" s="94"/>
      <c r="D514" s="94"/>
      <c r="E514" s="94"/>
    </row>
    <row r="515" spans="1:18" x14ac:dyDescent="0.25">
      <c r="A515" s="94"/>
      <c r="B515" s="94"/>
      <c r="C515" s="94"/>
      <c r="D515" s="94"/>
      <c r="E515" s="94"/>
    </row>
    <row r="516" spans="1:18" x14ac:dyDescent="0.25">
      <c r="A516" s="94"/>
      <c r="B516" s="94"/>
      <c r="C516" s="94"/>
      <c r="D516" s="94"/>
      <c r="E516" s="94"/>
    </row>
    <row r="517" spans="1:18" x14ac:dyDescent="0.25">
      <c r="A517" s="94"/>
      <c r="B517" s="94"/>
      <c r="C517" s="94"/>
      <c r="D517" s="94"/>
      <c r="E517" s="94"/>
    </row>
    <row r="518" spans="1:18" x14ac:dyDescent="0.25">
      <c r="A518" s="98" t="s">
        <v>11</v>
      </c>
      <c r="B518" s="94">
        <f>SUM(B470:B517)</f>
        <v>921.5</v>
      </c>
      <c r="C518" s="94"/>
      <c r="D518" s="94"/>
      <c r="E518" s="94"/>
    </row>
    <row r="521" spans="1:18" x14ac:dyDescent="0.25">
      <c r="A521" s="98" t="s">
        <v>0</v>
      </c>
      <c r="B521" s="98" t="s">
        <v>28</v>
      </c>
      <c r="C521" s="98" t="s">
        <v>1315</v>
      </c>
      <c r="D521" s="98" t="s">
        <v>537</v>
      </c>
      <c r="E521" s="98" t="s">
        <v>175</v>
      </c>
    </row>
    <row r="522" spans="1:18" x14ac:dyDescent="0.25">
      <c r="A522" s="95">
        <v>45317</v>
      </c>
      <c r="B522" s="94">
        <v>0</v>
      </c>
      <c r="C522" s="94" t="s">
        <v>23</v>
      </c>
      <c r="D522" s="94" t="s">
        <v>23</v>
      </c>
      <c r="E522" s="94" t="s">
        <v>23</v>
      </c>
    </row>
    <row r="523" spans="1:18" x14ac:dyDescent="0.25">
      <c r="A523" s="94" t="s">
        <v>23</v>
      </c>
      <c r="B523" s="94">
        <v>0</v>
      </c>
      <c r="C523" s="94" t="s">
        <v>23</v>
      </c>
      <c r="D523" s="94" t="s">
        <v>23</v>
      </c>
      <c r="E523" s="94" t="s">
        <v>23</v>
      </c>
    </row>
    <row r="524" spans="1:18" x14ac:dyDescent="0.25">
      <c r="A524" s="94" t="s">
        <v>23</v>
      </c>
      <c r="B524" s="94">
        <v>0</v>
      </c>
      <c r="C524" s="94" t="s">
        <v>23</v>
      </c>
      <c r="D524" s="94" t="s">
        <v>23</v>
      </c>
      <c r="E524" s="94" t="s">
        <v>23</v>
      </c>
    </row>
    <row r="525" spans="1:18" x14ac:dyDescent="0.25">
      <c r="A525" s="94"/>
      <c r="B525" s="94"/>
      <c r="C525" s="94"/>
      <c r="D525" s="94"/>
      <c r="E525" s="94"/>
      <c r="G525" t="s">
        <v>23</v>
      </c>
      <c r="H525" t="s">
        <v>23</v>
      </c>
      <c r="I525" t="s">
        <v>23</v>
      </c>
      <c r="J525" s="131" t="s">
        <v>23</v>
      </c>
      <c r="K525" s="131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23</v>
      </c>
      <c r="Q525" t="s">
        <v>23</v>
      </c>
      <c r="R525" t="s">
        <v>23</v>
      </c>
    </row>
    <row r="526" spans="1:18" x14ac:dyDescent="0.25">
      <c r="A526" s="94"/>
      <c r="B526" s="94"/>
      <c r="C526" s="94"/>
      <c r="D526" s="94"/>
      <c r="E526" s="94"/>
    </row>
    <row r="527" spans="1:18" x14ac:dyDescent="0.25">
      <c r="A527" s="94"/>
      <c r="B527" s="94"/>
      <c r="C527" s="94"/>
      <c r="D527" s="94"/>
      <c r="E527" s="94"/>
    </row>
    <row r="528" spans="1:18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28</v>
      </c>
      <c r="C573" s="98" t="s">
        <v>1315</v>
      </c>
      <c r="D573" s="98" t="s">
        <v>537</v>
      </c>
      <c r="E573" s="98" t="s">
        <v>175</v>
      </c>
    </row>
    <row r="574" spans="1:5" x14ac:dyDescent="0.25">
      <c r="A574" s="95">
        <v>45320</v>
      </c>
      <c r="B574" s="94">
        <v>0</v>
      </c>
      <c r="C574" s="94" t="s">
        <v>23</v>
      </c>
      <c r="D574" s="94" t="s">
        <v>23</v>
      </c>
      <c r="E574" s="94" t="s">
        <v>23</v>
      </c>
    </row>
    <row r="575" spans="1:5" x14ac:dyDescent="0.25">
      <c r="A575" s="94" t="s">
        <v>493</v>
      </c>
      <c r="B575" s="94">
        <v>80</v>
      </c>
      <c r="C575" s="94">
        <v>255441</v>
      </c>
      <c r="D575" s="94" t="s">
        <v>1496</v>
      </c>
      <c r="E575" s="94" t="s">
        <v>985</v>
      </c>
    </row>
    <row r="576" spans="1:5" x14ac:dyDescent="0.25">
      <c r="A576" s="94" t="s">
        <v>23</v>
      </c>
      <c r="B576" s="94">
        <v>0</v>
      </c>
      <c r="C576" s="94" t="s">
        <v>23</v>
      </c>
      <c r="D576" s="94" t="s">
        <v>23</v>
      </c>
      <c r="E576" s="94" t="s">
        <v>23</v>
      </c>
    </row>
    <row r="577" spans="1:20" x14ac:dyDescent="0.25">
      <c r="A577" s="94"/>
      <c r="B577" s="94"/>
      <c r="C577" s="94"/>
      <c r="D577" s="94"/>
      <c r="E577" s="94"/>
    </row>
    <row r="578" spans="1:20" x14ac:dyDescent="0.25">
      <c r="A578" s="94"/>
      <c r="B578" s="94"/>
      <c r="C578" s="94"/>
      <c r="D578" s="94"/>
      <c r="E578" s="94"/>
    </row>
    <row r="579" spans="1:20" x14ac:dyDescent="0.25">
      <c r="A579" s="94"/>
      <c r="B579" s="94"/>
      <c r="C579" s="94"/>
      <c r="D579" s="94"/>
      <c r="E579" s="94"/>
    </row>
    <row r="580" spans="1:20" x14ac:dyDescent="0.25">
      <c r="A580" s="94"/>
      <c r="B580" s="94"/>
      <c r="C580" s="94"/>
      <c r="D580" s="94"/>
      <c r="E580" s="94"/>
      <c r="G580" t="s">
        <v>23</v>
      </c>
      <c r="H580" t="s">
        <v>23</v>
      </c>
      <c r="I580" t="s">
        <v>23</v>
      </c>
      <c r="J580" s="131" t="s">
        <v>23</v>
      </c>
      <c r="K580" s="131" t="s">
        <v>23</v>
      </c>
      <c r="L580" t="s">
        <v>23</v>
      </c>
      <c r="M580" t="s">
        <v>23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  <c r="S580" t="s">
        <v>23</v>
      </c>
      <c r="T580" t="s">
        <v>23</v>
      </c>
    </row>
    <row r="581" spans="1:20" x14ac:dyDescent="0.25">
      <c r="A581" s="94"/>
      <c r="B581" s="94"/>
      <c r="C581" s="94"/>
      <c r="D581" s="94"/>
      <c r="E581" s="94"/>
    </row>
    <row r="582" spans="1:20" x14ac:dyDescent="0.25">
      <c r="A582" s="94"/>
      <c r="B582" s="94"/>
      <c r="C582" s="94"/>
      <c r="D582" s="94"/>
      <c r="E582" s="94"/>
    </row>
    <row r="583" spans="1:20" x14ac:dyDescent="0.25">
      <c r="A583" s="94"/>
      <c r="B583" s="94"/>
      <c r="C583" s="94"/>
      <c r="D583" s="94"/>
      <c r="E583" s="94"/>
    </row>
    <row r="584" spans="1:20" x14ac:dyDescent="0.25">
      <c r="A584" s="94"/>
      <c r="B584" s="94"/>
      <c r="C584" s="94"/>
      <c r="D584" s="94"/>
      <c r="E584" s="94"/>
    </row>
    <row r="585" spans="1:20" x14ac:dyDescent="0.25">
      <c r="A585" s="94"/>
      <c r="B585" s="94"/>
      <c r="C585" s="94"/>
      <c r="D585" s="94"/>
      <c r="E585" s="94"/>
    </row>
    <row r="586" spans="1:20" x14ac:dyDescent="0.25">
      <c r="A586" s="94"/>
      <c r="B586" s="94"/>
      <c r="C586" s="94"/>
      <c r="D586" s="94"/>
      <c r="E586" s="94"/>
    </row>
    <row r="587" spans="1:20" x14ac:dyDescent="0.25">
      <c r="A587" s="94"/>
      <c r="B587" s="94"/>
      <c r="C587" s="94"/>
      <c r="D587" s="94"/>
      <c r="E587" s="94"/>
    </row>
    <row r="588" spans="1:20" x14ac:dyDescent="0.25">
      <c r="A588" s="94"/>
      <c r="B588" s="94"/>
      <c r="C588" s="94"/>
      <c r="D588" s="94"/>
      <c r="E588" s="94"/>
    </row>
    <row r="589" spans="1:20" x14ac:dyDescent="0.25">
      <c r="A589" s="94"/>
      <c r="B589" s="94"/>
      <c r="C589" s="94"/>
      <c r="D589" s="94"/>
      <c r="E589" s="94"/>
    </row>
    <row r="590" spans="1:20" x14ac:dyDescent="0.25">
      <c r="A590" s="94"/>
      <c r="B590" s="94"/>
      <c r="C590" s="94"/>
      <c r="D590" s="94"/>
      <c r="E590" s="94"/>
    </row>
    <row r="591" spans="1:20" x14ac:dyDescent="0.25">
      <c r="A591" s="94"/>
      <c r="B591" s="94"/>
      <c r="C591" s="94"/>
      <c r="D591" s="94"/>
      <c r="E591" s="94"/>
    </row>
    <row r="592" spans="1:20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80</v>
      </c>
      <c r="C622" s="94"/>
      <c r="D622" s="94"/>
      <c r="E622" s="94"/>
    </row>
    <row r="625" spans="1:17" x14ac:dyDescent="0.25">
      <c r="A625" s="98" t="s">
        <v>0</v>
      </c>
      <c r="B625" s="98" t="s">
        <v>28</v>
      </c>
      <c r="C625" s="98" t="s">
        <v>1315</v>
      </c>
      <c r="D625" s="98" t="s">
        <v>537</v>
      </c>
      <c r="E625" s="98" t="s">
        <v>175</v>
      </c>
    </row>
    <row r="626" spans="1:17" x14ac:dyDescent="0.25">
      <c r="A626" s="95">
        <v>45321</v>
      </c>
      <c r="B626" s="94">
        <v>0</v>
      </c>
      <c r="C626" s="94" t="s">
        <v>23</v>
      </c>
      <c r="D626" s="94" t="s">
        <v>23</v>
      </c>
      <c r="E626" s="94" t="s">
        <v>23</v>
      </c>
    </row>
    <row r="627" spans="1:17" x14ac:dyDescent="0.25">
      <c r="A627" s="94" t="s">
        <v>493</v>
      </c>
      <c r="B627">
        <v>197.5</v>
      </c>
      <c r="C627">
        <v>388156</v>
      </c>
      <c r="D627" t="s">
        <v>1451</v>
      </c>
      <c r="E627" s="140" t="s">
        <v>1452</v>
      </c>
    </row>
    <row r="628" spans="1:17" x14ac:dyDescent="0.25">
      <c r="A628" s="94" t="s">
        <v>493</v>
      </c>
      <c r="B628">
        <v>60</v>
      </c>
      <c r="C628">
        <v>216895</v>
      </c>
      <c r="D628" t="s">
        <v>1497</v>
      </c>
      <c r="E628" s="94" t="s">
        <v>1024</v>
      </c>
      <c r="G628" t="s">
        <v>23</v>
      </c>
      <c r="H628" t="s">
        <v>23</v>
      </c>
      <c r="J628" s="131" t="s">
        <v>23</v>
      </c>
      <c r="K628" s="131"/>
      <c r="Q628" s="131"/>
    </row>
    <row r="629" spans="1:17" x14ac:dyDescent="0.25">
      <c r="A629" s="94" t="s">
        <v>493</v>
      </c>
      <c r="B629">
        <v>133.5</v>
      </c>
      <c r="C629">
        <v>303826</v>
      </c>
      <c r="D629" t="s">
        <v>1498</v>
      </c>
      <c r="E629" s="94"/>
      <c r="G629" t="s">
        <v>23</v>
      </c>
      <c r="H629" t="s">
        <v>23</v>
      </c>
      <c r="J629" s="131" t="s">
        <v>23</v>
      </c>
      <c r="K629" s="131"/>
      <c r="Q629" s="131"/>
    </row>
    <row r="630" spans="1:17" x14ac:dyDescent="0.25">
      <c r="A630" s="94"/>
      <c r="B630" s="94"/>
      <c r="C630" s="94"/>
      <c r="D630" s="94"/>
      <c r="E630" s="94"/>
      <c r="G630" t="s">
        <v>23</v>
      </c>
      <c r="H630" t="s">
        <v>23</v>
      </c>
      <c r="J630" s="131" t="s">
        <v>23</v>
      </c>
      <c r="K630" s="131"/>
      <c r="Q630" s="131"/>
    </row>
    <row r="631" spans="1:17" x14ac:dyDescent="0.25">
      <c r="A631" s="94"/>
      <c r="B631" s="94"/>
      <c r="C631" s="94"/>
      <c r="D631" s="94"/>
      <c r="E631" s="94"/>
      <c r="G631" t="s">
        <v>23</v>
      </c>
      <c r="H631" t="s">
        <v>23</v>
      </c>
      <c r="J631" s="131" t="s">
        <v>23</v>
      </c>
      <c r="K631" s="131"/>
      <c r="Q631" s="131"/>
    </row>
    <row r="632" spans="1:17" x14ac:dyDescent="0.25">
      <c r="A632" s="94"/>
      <c r="B632" s="94"/>
      <c r="C632" s="94"/>
      <c r="D632" s="94"/>
      <c r="E632" s="94"/>
      <c r="K632" s="131" t="s">
        <v>23</v>
      </c>
    </row>
    <row r="633" spans="1:17" x14ac:dyDescent="0.25">
      <c r="A633" s="94"/>
      <c r="B633" s="94"/>
      <c r="C633" s="94"/>
      <c r="D633" s="94"/>
      <c r="E633" s="94"/>
    </row>
    <row r="634" spans="1:17" x14ac:dyDescent="0.25">
      <c r="A634" s="94"/>
      <c r="B634" s="94"/>
      <c r="C634" s="94"/>
      <c r="D634" s="94"/>
      <c r="E634" s="94"/>
    </row>
    <row r="635" spans="1:17" x14ac:dyDescent="0.25">
      <c r="A635" s="94"/>
      <c r="B635" s="94"/>
      <c r="C635" s="94"/>
      <c r="D635" s="94"/>
      <c r="E635" s="94"/>
    </row>
    <row r="636" spans="1:17" x14ac:dyDescent="0.25">
      <c r="A636" s="94"/>
      <c r="B636" s="94"/>
      <c r="C636" s="94"/>
      <c r="D636" s="94"/>
      <c r="E636" s="94"/>
    </row>
    <row r="637" spans="1:17" x14ac:dyDescent="0.25">
      <c r="A637" s="94"/>
      <c r="B637" s="94"/>
      <c r="C637" s="94"/>
      <c r="D637" s="94"/>
      <c r="E637" s="94"/>
    </row>
    <row r="638" spans="1:17" x14ac:dyDescent="0.25">
      <c r="A638" s="94"/>
      <c r="B638" s="94"/>
      <c r="C638" s="94"/>
      <c r="D638" s="94"/>
      <c r="E638" s="94"/>
    </row>
    <row r="639" spans="1:17" x14ac:dyDescent="0.25">
      <c r="A639" s="94"/>
      <c r="B639" s="94"/>
      <c r="C639" s="94"/>
      <c r="D639" s="94"/>
      <c r="E639" s="94"/>
    </row>
    <row r="640" spans="1:17" x14ac:dyDescent="0.25">
      <c r="A640" s="94"/>
      <c r="B640" s="94"/>
      <c r="C640" s="94"/>
      <c r="D640" s="94"/>
      <c r="E640" s="94"/>
    </row>
    <row r="641" spans="1:5" x14ac:dyDescent="0.25">
      <c r="A641" s="94"/>
      <c r="B641" s="94"/>
      <c r="C641" s="94"/>
      <c r="D641" s="94"/>
      <c r="E641" s="94"/>
    </row>
    <row r="642" spans="1:5" x14ac:dyDescent="0.25">
      <c r="A642" s="94"/>
      <c r="B642" s="94"/>
      <c r="C642" s="94"/>
      <c r="D642" s="94"/>
      <c r="E642" s="94"/>
    </row>
    <row r="643" spans="1:5" x14ac:dyDescent="0.25">
      <c r="A643" s="94"/>
      <c r="B643" s="94"/>
      <c r="C643" s="94"/>
      <c r="D643" s="94"/>
      <c r="E643" s="94"/>
    </row>
    <row r="644" spans="1:5" x14ac:dyDescent="0.25">
      <c r="A644" s="94"/>
      <c r="B644" s="94"/>
      <c r="C644" s="94"/>
      <c r="D644" s="94"/>
      <c r="E644" s="94"/>
    </row>
    <row r="645" spans="1:5" x14ac:dyDescent="0.25">
      <c r="A645" s="94"/>
      <c r="B645" s="94"/>
      <c r="C645" s="94"/>
      <c r="D645" s="94"/>
      <c r="E645" s="94"/>
    </row>
    <row r="646" spans="1:5" x14ac:dyDescent="0.25">
      <c r="A646" s="94"/>
      <c r="B646" s="94"/>
      <c r="C646" s="94"/>
      <c r="D646" s="94"/>
      <c r="E646" s="94"/>
    </row>
    <row r="647" spans="1:5" x14ac:dyDescent="0.25">
      <c r="A647" s="94"/>
      <c r="B647" s="94"/>
      <c r="C647" s="94"/>
      <c r="D647" s="94"/>
      <c r="E647" s="94"/>
    </row>
    <row r="648" spans="1:5" x14ac:dyDescent="0.25">
      <c r="A648" s="94"/>
      <c r="B648" s="94"/>
      <c r="C648" s="94"/>
      <c r="D648" s="94"/>
      <c r="E648" s="94"/>
    </row>
    <row r="649" spans="1:5" x14ac:dyDescent="0.25">
      <c r="A649" s="94"/>
      <c r="B649" s="94"/>
      <c r="C649" s="94"/>
      <c r="D649" s="94"/>
      <c r="E649" s="94"/>
    </row>
    <row r="650" spans="1:5" x14ac:dyDescent="0.25">
      <c r="A650" s="94"/>
      <c r="B650" s="94"/>
      <c r="C650" s="94"/>
      <c r="D650" s="94"/>
      <c r="E650" s="94"/>
    </row>
    <row r="651" spans="1:5" x14ac:dyDescent="0.25">
      <c r="A651" s="94"/>
      <c r="B651" s="94"/>
      <c r="C651" s="94"/>
      <c r="D651" s="94"/>
      <c r="E651" s="94"/>
    </row>
    <row r="652" spans="1:5" x14ac:dyDescent="0.25">
      <c r="A652" s="94"/>
      <c r="B652" s="94"/>
      <c r="C652" s="94"/>
      <c r="D652" s="94"/>
      <c r="E652" s="94"/>
    </row>
    <row r="653" spans="1:5" x14ac:dyDescent="0.25">
      <c r="A653" s="94"/>
      <c r="B653" s="94"/>
      <c r="C653" s="94"/>
      <c r="D653" s="94"/>
      <c r="E653" s="94"/>
    </row>
    <row r="654" spans="1:5" x14ac:dyDescent="0.25">
      <c r="A654" s="94"/>
      <c r="B654" s="94"/>
      <c r="C654" s="94"/>
      <c r="D654" s="94"/>
      <c r="E654" s="94"/>
    </row>
    <row r="655" spans="1:5" x14ac:dyDescent="0.25">
      <c r="A655" s="94"/>
      <c r="B655" s="94"/>
      <c r="C655" s="94"/>
      <c r="D655" s="94"/>
      <c r="E655" s="94"/>
    </row>
    <row r="656" spans="1:5" x14ac:dyDescent="0.25">
      <c r="A656" s="94"/>
      <c r="B656" s="94"/>
      <c r="C656" s="94"/>
      <c r="D656" s="94"/>
      <c r="E656" s="94"/>
    </row>
    <row r="657" spans="1:5" x14ac:dyDescent="0.25">
      <c r="A657" s="94"/>
      <c r="B657" s="94"/>
      <c r="C657" s="94"/>
      <c r="D657" s="94"/>
      <c r="E657" s="94"/>
    </row>
    <row r="658" spans="1:5" x14ac:dyDescent="0.25">
      <c r="A658" s="94"/>
      <c r="B658" s="94"/>
      <c r="C658" s="94"/>
      <c r="D658" s="94"/>
      <c r="E658" s="94"/>
    </row>
    <row r="659" spans="1:5" x14ac:dyDescent="0.25">
      <c r="A659" s="94"/>
      <c r="B659" s="94"/>
      <c r="C659" s="94"/>
      <c r="D659" s="94"/>
      <c r="E659" s="94"/>
    </row>
    <row r="660" spans="1:5" x14ac:dyDescent="0.25">
      <c r="A660" s="94"/>
      <c r="B660" s="94"/>
      <c r="C660" s="94"/>
      <c r="D660" s="94"/>
      <c r="E660" s="94"/>
    </row>
    <row r="661" spans="1:5" x14ac:dyDescent="0.25">
      <c r="A661" s="94"/>
      <c r="B661" s="94"/>
      <c r="C661" s="94"/>
      <c r="D661" s="94"/>
      <c r="E661" s="94"/>
    </row>
    <row r="662" spans="1:5" x14ac:dyDescent="0.25">
      <c r="A662" s="94"/>
      <c r="B662" s="94"/>
      <c r="C662" s="94"/>
      <c r="D662" s="94"/>
      <c r="E662" s="94"/>
    </row>
    <row r="663" spans="1:5" x14ac:dyDescent="0.25">
      <c r="A663" s="94"/>
      <c r="B663" s="94"/>
      <c r="C663" s="94"/>
      <c r="D663" s="94"/>
      <c r="E663" s="94"/>
    </row>
    <row r="664" spans="1:5" x14ac:dyDescent="0.25">
      <c r="A664" s="94"/>
      <c r="B664" s="94"/>
      <c r="C664" s="94"/>
      <c r="D664" s="94"/>
      <c r="E664" s="94"/>
    </row>
    <row r="665" spans="1:5" x14ac:dyDescent="0.25">
      <c r="A665" s="94"/>
      <c r="B665" s="94"/>
      <c r="C665" s="94"/>
      <c r="D665" s="94"/>
      <c r="E665" s="94"/>
    </row>
    <row r="666" spans="1:5" x14ac:dyDescent="0.25">
      <c r="A666" s="94"/>
      <c r="B666" s="94"/>
      <c r="C666" s="94"/>
      <c r="D666" s="94"/>
      <c r="E666" s="94"/>
    </row>
    <row r="667" spans="1:5" x14ac:dyDescent="0.25">
      <c r="A667" s="94"/>
      <c r="B667" s="94"/>
      <c r="C667" s="94"/>
      <c r="D667" s="94"/>
      <c r="E667" s="94"/>
    </row>
    <row r="668" spans="1:5" x14ac:dyDescent="0.25">
      <c r="A668" s="94"/>
      <c r="B668" s="94"/>
      <c r="C668" s="94"/>
      <c r="D668" s="94"/>
      <c r="E668" s="94"/>
    </row>
    <row r="669" spans="1:5" x14ac:dyDescent="0.25">
      <c r="A669" s="94"/>
      <c r="B669" s="94"/>
      <c r="C669" s="94"/>
      <c r="D669" s="94"/>
      <c r="E669" s="94"/>
    </row>
    <row r="670" spans="1:5" x14ac:dyDescent="0.25">
      <c r="A670" s="94"/>
      <c r="B670" s="94"/>
      <c r="C670" s="94"/>
      <c r="D670" s="94"/>
      <c r="E670" s="94"/>
    </row>
    <row r="671" spans="1:5" x14ac:dyDescent="0.25">
      <c r="A671" s="94"/>
      <c r="B671" s="94"/>
      <c r="C671" s="94"/>
      <c r="D671" s="94"/>
      <c r="E671" s="94"/>
    </row>
    <row r="672" spans="1:5" x14ac:dyDescent="0.25">
      <c r="A672" s="94"/>
      <c r="B672" s="94"/>
      <c r="C672" s="94"/>
      <c r="D672" s="94"/>
      <c r="E672" s="94"/>
    </row>
    <row r="673" spans="1:5" x14ac:dyDescent="0.25">
      <c r="A673" s="94"/>
      <c r="B673" s="94"/>
      <c r="C673" s="94"/>
      <c r="D673" s="94"/>
      <c r="E673" s="94"/>
    </row>
    <row r="674" spans="1:5" x14ac:dyDescent="0.25">
      <c r="A674" s="98" t="s">
        <v>11</v>
      </c>
      <c r="B674" s="94">
        <f>SUM(B626:B673)</f>
        <v>391</v>
      </c>
      <c r="C674" s="94"/>
      <c r="D674" s="94"/>
      <c r="E674" s="94"/>
    </row>
    <row r="677" spans="1:5" x14ac:dyDescent="0.25">
      <c r="A677" s="98" t="s">
        <v>0</v>
      </c>
      <c r="B677" s="98" t="s">
        <v>28</v>
      </c>
      <c r="C677" s="98" t="s">
        <v>1315</v>
      </c>
      <c r="D677" s="98" t="s">
        <v>537</v>
      </c>
      <c r="E677" s="98" t="s">
        <v>175</v>
      </c>
    </row>
    <row r="678" spans="1:5" x14ac:dyDescent="0.25">
      <c r="A678" s="95">
        <v>45323</v>
      </c>
      <c r="B678" s="94">
        <v>0</v>
      </c>
      <c r="C678" s="94" t="s">
        <v>23</v>
      </c>
      <c r="D678" s="94" t="s">
        <v>23</v>
      </c>
      <c r="E678" s="94" t="s">
        <v>23</v>
      </c>
    </row>
    <row r="679" spans="1:5" x14ac:dyDescent="0.25">
      <c r="A679" s="94" t="s">
        <v>493</v>
      </c>
      <c r="B679">
        <v>60</v>
      </c>
      <c r="C679">
        <v>395276</v>
      </c>
      <c r="D679" t="s">
        <v>1285</v>
      </c>
      <c r="E679" s="94" t="s">
        <v>23</v>
      </c>
    </row>
    <row r="680" spans="1:5" x14ac:dyDescent="0.25">
      <c r="A680" s="94" t="s">
        <v>493</v>
      </c>
      <c r="B680">
        <v>120</v>
      </c>
      <c r="C680">
        <v>216542</v>
      </c>
      <c r="D680" t="s">
        <v>1499</v>
      </c>
      <c r="E680" s="94" t="s">
        <v>1500</v>
      </c>
    </row>
    <row r="681" spans="1:5" x14ac:dyDescent="0.25">
      <c r="A681" s="94"/>
      <c r="B681">
        <v>0</v>
      </c>
      <c r="C681" t="s">
        <v>23</v>
      </c>
      <c r="D681" t="s">
        <v>23</v>
      </c>
      <c r="E681" s="94"/>
    </row>
    <row r="682" spans="1:5" x14ac:dyDescent="0.25">
      <c r="A682" s="94" t="s">
        <v>493</v>
      </c>
      <c r="B682">
        <v>120</v>
      </c>
      <c r="C682">
        <v>243330</v>
      </c>
      <c r="D682" t="s">
        <v>1065</v>
      </c>
      <c r="E682" s="94"/>
    </row>
    <row r="683" spans="1:5" x14ac:dyDescent="0.25">
      <c r="A683" s="94" t="s">
        <v>493</v>
      </c>
      <c r="B683">
        <v>550</v>
      </c>
      <c r="C683">
        <v>217173</v>
      </c>
      <c r="D683" t="s">
        <v>1501</v>
      </c>
      <c r="E683" s="94"/>
    </row>
    <row r="684" spans="1:5" x14ac:dyDescent="0.25">
      <c r="A684" s="94" t="s">
        <v>493</v>
      </c>
      <c r="B684">
        <v>450</v>
      </c>
      <c r="C684">
        <v>395371</v>
      </c>
      <c r="D684" t="s">
        <v>1502</v>
      </c>
      <c r="E684" s="94"/>
    </row>
    <row r="685" spans="1:5" x14ac:dyDescent="0.25">
      <c r="A685" s="94"/>
      <c r="B685" s="94"/>
      <c r="C685" s="94"/>
      <c r="D685" s="94"/>
      <c r="E685" s="94"/>
    </row>
    <row r="686" spans="1:5" x14ac:dyDescent="0.25">
      <c r="A686" s="94"/>
      <c r="B686" s="94"/>
      <c r="C686" s="94"/>
      <c r="D686" s="94"/>
      <c r="E686" s="94"/>
    </row>
    <row r="687" spans="1:5" x14ac:dyDescent="0.25">
      <c r="A687" s="94"/>
      <c r="B687" s="94"/>
      <c r="C687" s="94"/>
      <c r="D687" s="94"/>
      <c r="E687" s="94"/>
    </row>
    <row r="688" spans="1:5" x14ac:dyDescent="0.25">
      <c r="A688" s="94"/>
      <c r="B688" s="94"/>
      <c r="C688" s="94"/>
      <c r="D688" s="94"/>
      <c r="E688" s="94"/>
    </row>
    <row r="689" spans="1:5" x14ac:dyDescent="0.25">
      <c r="A689" s="94"/>
      <c r="B689" s="94"/>
      <c r="C689" s="94"/>
      <c r="D689" s="94"/>
      <c r="E689" s="94"/>
    </row>
    <row r="690" spans="1:5" x14ac:dyDescent="0.25">
      <c r="A690" s="94"/>
      <c r="B690" s="94"/>
      <c r="C690" s="94"/>
      <c r="D690" s="94"/>
      <c r="E690" s="94"/>
    </row>
    <row r="691" spans="1:5" x14ac:dyDescent="0.25">
      <c r="A691" s="94"/>
      <c r="B691" s="94"/>
      <c r="C691" s="94"/>
      <c r="D691" s="94"/>
      <c r="E691" s="94"/>
    </row>
    <row r="692" spans="1:5" x14ac:dyDescent="0.25">
      <c r="A692" s="94"/>
      <c r="B692" s="94"/>
      <c r="C692" s="94"/>
      <c r="D692" s="94"/>
      <c r="E692" s="94"/>
    </row>
    <row r="693" spans="1:5" x14ac:dyDescent="0.25">
      <c r="A693" s="94"/>
      <c r="B693" s="94"/>
      <c r="C693" s="94"/>
      <c r="D693" s="94"/>
      <c r="E693" s="94"/>
    </row>
    <row r="694" spans="1:5" x14ac:dyDescent="0.25">
      <c r="A694" s="94"/>
      <c r="B694" s="94"/>
      <c r="C694" s="94"/>
      <c r="D694" s="94"/>
      <c r="E694" s="94"/>
    </row>
    <row r="695" spans="1:5" x14ac:dyDescent="0.25">
      <c r="A695" s="94"/>
      <c r="B695" s="94"/>
      <c r="C695" s="94"/>
      <c r="D695" s="94"/>
      <c r="E695" s="94"/>
    </row>
    <row r="696" spans="1:5" x14ac:dyDescent="0.25">
      <c r="A696" s="94"/>
      <c r="B696" s="94"/>
      <c r="C696" s="94"/>
      <c r="D696" s="94"/>
      <c r="E696" s="94"/>
    </row>
    <row r="697" spans="1:5" x14ac:dyDescent="0.25">
      <c r="A697" s="94"/>
      <c r="B697" s="94"/>
      <c r="C697" s="94"/>
      <c r="D697" s="94"/>
      <c r="E697" s="94"/>
    </row>
    <row r="698" spans="1:5" x14ac:dyDescent="0.25">
      <c r="A698" s="94"/>
      <c r="B698" s="94"/>
      <c r="C698" s="94"/>
      <c r="D698" s="94"/>
      <c r="E698" s="94"/>
    </row>
    <row r="699" spans="1:5" x14ac:dyDescent="0.25">
      <c r="A699" s="94"/>
      <c r="B699" s="94"/>
      <c r="C699" s="94"/>
      <c r="D699" s="94"/>
      <c r="E699" s="94"/>
    </row>
    <row r="700" spans="1:5" x14ac:dyDescent="0.25">
      <c r="A700" s="94"/>
      <c r="B700" s="94"/>
      <c r="C700" s="94"/>
      <c r="D700" s="94"/>
      <c r="E700" s="94"/>
    </row>
    <row r="701" spans="1:5" x14ac:dyDescent="0.25">
      <c r="A701" s="94"/>
      <c r="B701" s="94"/>
      <c r="C701" s="94"/>
      <c r="D701" s="94"/>
      <c r="E701" s="94"/>
    </row>
    <row r="702" spans="1:5" x14ac:dyDescent="0.25">
      <c r="A702" s="94"/>
      <c r="B702" s="94"/>
      <c r="C702" s="94"/>
      <c r="D702" s="94"/>
      <c r="E702" s="94"/>
    </row>
    <row r="703" spans="1:5" x14ac:dyDescent="0.25">
      <c r="A703" s="94"/>
      <c r="B703" s="94"/>
      <c r="C703" s="94"/>
      <c r="D703" s="94"/>
      <c r="E703" s="94"/>
    </row>
    <row r="704" spans="1:5" x14ac:dyDescent="0.25">
      <c r="A704" s="94"/>
      <c r="B704" s="94"/>
      <c r="C704" s="94"/>
      <c r="D704" s="94"/>
      <c r="E704" s="94"/>
    </row>
    <row r="705" spans="1:5" x14ac:dyDescent="0.25">
      <c r="A705" s="94"/>
      <c r="B705" s="94"/>
      <c r="C705" s="94"/>
      <c r="D705" s="94"/>
      <c r="E705" s="94"/>
    </row>
    <row r="706" spans="1:5" x14ac:dyDescent="0.25">
      <c r="A706" s="94"/>
      <c r="B706" s="94"/>
      <c r="C706" s="94"/>
      <c r="D706" s="94"/>
      <c r="E706" s="94"/>
    </row>
    <row r="707" spans="1:5" x14ac:dyDescent="0.25">
      <c r="A707" s="94"/>
      <c r="B707" s="94"/>
      <c r="C707" s="94"/>
      <c r="D707" s="94"/>
      <c r="E707" s="94"/>
    </row>
    <row r="708" spans="1:5" x14ac:dyDescent="0.25">
      <c r="A708" s="94"/>
      <c r="B708" s="94"/>
      <c r="C708" s="94"/>
      <c r="D708" s="94"/>
      <c r="E708" s="94"/>
    </row>
    <row r="709" spans="1:5" x14ac:dyDescent="0.25">
      <c r="A709" s="94"/>
      <c r="B709" s="94"/>
      <c r="C709" s="94"/>
      <c r="D709" s="94"/>
      <c r="E709" s="94"/>
    </row>
    <row r="710" spans="1:5" x14ac:dyDescent="0.25">
      <c r="A710" s="94"/>
      <c r="B710" s="94"/>
      <c r="C710" s="94"/>
      <c r="D710" s="94"/>
      <c r="E710" s="94"/>
    </row>
    <row r="711" spans="1:5" x14ac:dyDescent="0.25">
      <c r="A711" s="94"/>
      <c r="B711" s="94"/>
      <c r="C711" s="94"/>
      <c r="D711" s="94"/>
      <c r="E711" s="94"/>
    </row>
    <row r="712" spans="1:5" x14ac:dyDescent="0.25">
      <c r="A712" s="94"/>
      <c r="B712" s="94"/>
      <c r="C712" s="94"/>
      <c r="D712" s="94"/>
      <c r="E712" s="94"/>
    </row>
    <row r="713" spans="1:5" x14ac:dyDescent="0.25">
      <c r="A713" s="94"/>
      <c r="B713" s="94"/>
      <c r="C713" s="94"/>
      <c r="D713" s="94"/>
      <c r="E713" s="94"/>
    </row>
    <row r="714" spans="1:5" x14ac:dyDescent="0.25">
      <c r="A714" s="94"/>
      <c r="B714" s="94"/>
      <c r="C714" s="94"/>
      <c r="D714" s="94"/>
      <c r="E714" s="94"/>
    </row>
    <row r="715" spans="1:5" x14ac:dyDescent="0.25">
      <c r="A715" s="94"/>
      <c r="B715" s="94"/>
      <c r="C715" s="94"/>
      <c r="D715" s="94"/>
      <c r="E715" s="94"/>
    </row>
    <row r="716" spans="1:5" x14ac:dyDescent="0.25">
      <c r="A716" s="94"/>
      <c r="B716" s="94"/>
      <c r="C716" s="94"/>
      <c r="D716" s="94"/>
      <c r="E716" s="94"/>
    </row>
    <row r="717" spans="1:5" x14ac:dyDescent="0.25">
      <c r="A717" s="94"/>
      <c r="B717" s="94"/>
      <c r="C717" s="94"/>
      <c r="D717" s="94"/>
      <c r="E717" s="94"/>
    </row>
    <row r="718" spans="1:5" x14ac:dyDescent="0.25">
      <c r="A718" s="94"/>
      <c r="B718" s="94"/>
      <c r="C718" s="94"/>
      <c r="D718" s="94"/>
      <c r="E718" s="94"/>
    </row>
    <row r="719" spans="1:5" x14ac:dyDescent="0.25">
      <c r="A719" s="94"/>
      <c r="B719" s="94"/>
      <c r="C719" s="94"/>
      <c r="D719" s="94"/>
      <c r="E719" s="94"/>
    </row>
    <row r="720" spans="1:5" x14ac:dyDescent="0.25">
      <c r="A720" s="94"/>
      <c r="B720" s="94"/>
      <c r="C720" s="94"/>
      <c r="D720" s="94"/>
      <c r="E720" s="94"/>
    </row>
    <row r="721" spans="1:5" x14ac:dyDescent="0.25">
      <c r="A721" s="94"/>
      <c r="B721" s="94"/>
      <c r="C721" s="94"/>
      <c r="D721" s="94"/>
      <c r="E721" s="94"/>
    </row>
    <row r="722" spans="1:5" x14ac:dyDescent="0.25">
      <c r="A722" s="94"/>
      <c r="B722" s="94"/>
      <c r="C722" s="94"/>
      <c r="D722" s="94"/>
      <c r="E722" s="94"/>
    </row>
    <row r="723" spans="1:5" x14ac:dyDescent="0.25">
      <c r="A723" s="94"/>
      <c r="B723" s="94"/>
      <c r="C723" s="94"/>
      <c r="D723" s="94"/>
      <c r="E723" s="94"/>
    </row>
    <row r="724" spans="1:5" x14ac:dyDescent="0.25">
      <c r="A724" s="94"/>
      <c r="B724" s="94"/>
      <c r="C724" s="94"/>
      <c r="D724" s="94"/>
      <c r="E724" s="94"/>
    </row>
    <row r="725" spans="1:5" x14ac:dyDescent="0.25">
      <c r="A725" s="94"/>
      <c r="B725" s="94"/>
      <c r="C725" s="94"/>
      <c r="D725" s="94"/>
      <c r="E725" s="94"/>
    </row>
    <row r="726" spans="1:5" x14ac:dyDescent="0.25">
      <c r="A726" s="98" t="s">
        <v>11</v>
      </c>
      <c r="B726" s="94">
        <f>SUM(B678:B725)</f>
        <v>1300</v>
      </c>
      <c r="C726" s="94"/>
      <c r="D726" s="94"/>
      <c r="E726" s="94"/>
    </row>
    <row r="729" spans="1:5" x14ac:dyDescent="0.25">
      <c r="A729" s="98" t="s">
        <v>0</v>
      </c>
      <c r="B729" s="98" t="s">
        <v>28</v>
      </c>
      <c r="C729" s="98" t="s">
        <v>1315</v>
      </c>
      <c r="D729" s="98" t="s">
        <v>537</v>
      </c>
      <c r="E729" s="98" t="s">
        <v>175</v>
      </c>
    </row>
    <row r="730" spans="1:5" x14ac:dyDescent="0.25">
      <c r="A730" s="95">
        <v>45324</v>
      </c>
      <c r="B730" s="94">
        <v>0</v>
      </c>
      <c r="C730" s="94" t="s">
        <v>23</v>
      </c>
      <c r="D730" s="94" t="s">
        <v>23</v>
      </c>
      <c r="E730" s="94" t="s">
        <v>23</v>
      </c>
    </row>
    <row r="731" spans="1:5" x14ac:dyDescent="0.25">
      <c r="A731" s="94" t="s">
        <v>493</v>
      </c>
      <c r="B731" s="94">
        <v>400</v>
      </c>
      <c r="C731" s="94">
        <v>387374</v>
      </c>
      <c r="D731" s="94" t="s">
        <v>1503</v>
      </c>
      <c r="E731" s="94" t="s">
        <v>23</v>
      </c>
    </row>
    <row r="732" spans="1:5" x14ac:dyDescent="0.25">
      <c r="A732" s="94" t="s">
        <v>493</v>
      </c>
      <c r="B732" s="94">
        <v>59</v>
      </c>
      <c r="C732" s="94">
        <v>217043</v>
      </c>
      <c r="D732" s="94" t="s">
        <v>1504</v>
      </c>
      <c r="E732" s="94" t="s">
        <v>23</v>
      </c>
    </row>
    <row r="733" spans="1:5" x14ac:dyDescent="0.25">
      <c r="A733" s="94"/>
      <c r="B733" s="94"/>
      <c r="C733" s="94"/>
      <c r="D733" s="94"/>
      <c r="E733" s="94"/>
    </row>
    <row r="734" spans="1:5" x14ac:dyDescent="0.25">
      <c r="A734" s="94"/>
      <c r="B734" s="94"/>
      <c r="C734" s="94"/>
      <c r="D734" s="94"/>
      <c r="E734" s="94"/>
    </row>
    <row r="735" spans="1:5" x14ac:dyDescent="0.25">
      <c r="A735" s="94"/>
      <c r="B735" s="94"/>
      <c r="C735" s="94"/>
      <c r="D735" s="94"/>
      <c r="E735" s="94"/>
    </row>
    <row r="736" spans="1:5" x14ac:dyDescent="0.25">
      <c r="A736" s="94"/>
      <c r="B736" s="94"/>
      <c r="C736" s="94"/>
      <c r="D736" s="94"/>
      <c r="E736" s="94"/>
    </row>
    <row r="737" spans="1:5" x14ac:dyDescent="0.25">
      <c r="A737" s="94"/>
      <c r="B737" s="94"/>
      <c r="C737" s="94"/>
      <c r="D737" s="94"/>
      <c r="E737" s="94"/>
    </row>
    <row r="738" spans="1:5" x14ac:dyDescent="0.25">
      <c r="A738" s="94"/>
      <c r="B738" s="94"/>
      <c r="C738" s="94"/>
      <c r="D738" s="94"/>
      <c r="E738" s="94"/>
    </row>
    <row r="739" spans="1:5" x14ac:dyDescent="0.25">
      <c r="A739" s="94"/>
      <c r="B739" s="94"/>
      <c r="C739" s="94"/>
      <c r="D739" s="94"/>
      <c r="E739" s="94"/>
    </row>
    <row r="740" spans="1:5" x14ac:dyDescent="0.25">
      <c r="A740" s="94"/>
      <c r="B740" s="94"/>
      <c r="C740" s="94"/>
      <c r="D740" s="94"/>
      <c r="E740" s="94"/>
    </row>
    <row r="741" spans="1:5" x14ac:dyDescent="0.25">
      <c r="A741" s="94"/>
      <c r="B741" s="94"/>
      <c r="C741" s="94"/>
      <c r="D741" s="94"/>
      <c r="E741" s="94"/>
    </row>
    <row r="742" spans="1:5" x14ac:dyDescent="0.25">
      <c r="A742" s="94"/>
      <c r="B742" s="94"/>
      <c r="C742" s="94"/>
      <c r="D742" s="94"/>
      <c r="E742" s="94"/>
    </row>
    <row r="743" spans="1:5" x14ac:dyDescent="0.25">
      <c r="A743" s="94"/>
      <c r="B743" s="94"/>
      <c r="C743" s="94"/>
      <c r="D743" s="94"/>
      <c r="E743" s="94"/>
    </row>
    <row r="744" spans="1:5" x14ac:dyDescent="0.25">
      <c r="A744" s="94"/>
      <c r="B744" s="94"/>
      <c r="C744" s="94"/>
      <c r="D744" s="94"/>
      <c r="E744" s="94"/>
    </row>
    <row r="745" spans="1:5" x14ac:dyDescent="0.25">
      <c r="A745" s="94"/>
      <c r="B745" s="94"/>
      <c r="C745" s="94"/>
      <c r="D745" s="94"/>
      <c r="E745" s="94"/>
    </row>
    <row r="746" spans="1:5" x14ac:dyDescent="0.25">
      <c r="A746" s="94"/>
      <c r="B746" s="94"/>
      <c r="C746" s="94"/>
      <c r="D746" s="94"/>
      <c r="E746" s="94"/>
    </row>
    <row r="747" spans="1:5" x14ac:dyDescent="0.25">
      <c r="A747" s="94"/>
      <c r="B747" s="94"/>
      <c r="C747" s="94"/>
      <c r="D747" s="94"/>
      <c r="E747" s="94"/>
    </row>
    <row r="748" spans="1:5" x14ac:dyDescent="0.25">
      <c r="A748" s="94"/>
      <c r="B748" s="94"/>
      <c r="C748" s="94"/>
      <c r="D748" s="94"/>
      <c r="E748" s="94"/>
    </row>
    <row r="749" spans="1:5" x14ac:dyDescent="0.25">
      <c r="A749" s="94"/>
      <c r="B749" s="94"/>
      <c r="C749" s="94"/>
      <c r="D749" s="94"/>
      <c r="E749" s="94"/>
    </row>
    <row r="750" spans="1:5" x14ac:dyDescent="0.25">
      <c r="A750" s="94"/>
      <c r="B750" s="94"/>
      <c r="C750" s="94"/>
      <c r="D750" s="94"/>
      <c r="E750" s="94"/>
    </row>
    <row r="751" spans="1:5" x14ac:dyDescent="0.25">
      <c r="A751" s="94"/>
      <c r="B751" s="94"/>
      <c r="C751" s="94"/>
      <c r="D751" s="94"/>
      <c r="E751" s="94"/>
    </row>
    <row r="752" spans="1:5" x14ac:dyDescent="0.25">
      <c r="A752" s="94"/>
      <c r="B752" s="94"/>
      <c r="C752" s="94"/>
      <c r="D752" s="94"/>
      <c r="E752" s="94"/>
    </row>
    <row r="753" spans="1:5" x14ac:dyDescent="0.25">
      <c r="A753" s="94"/>
      <c r="B753" s="94"/>
      <c r="C753" s="94"/>
      <c r="D753" s="94"/>
      <c r="E753" s="94"/>
    </row>
    <row r="754" spans="1:5" x14ac:dyDescent="0.25">
      <c r="A754" s="94"/>
      <c r="B754" s="94"/>
      <c r="C754" s="94"/>
      <c r="D754" s="94"/>
      <c r="E754" s="94"/>
    </row>
    <row r="755" spans="1:5" x14ac:dyDescent="0.25">
      <c r="A755" s="94"/>
      <c r="B755" s="94"/>
      <c r="C755" s="94"/>
      <c r="D755" s="94"/>
      <c r="E755" s="94"/>
    </row>
    <row r="756" spans="1:5" x14ac:dyDescent="0.25">
      <c r="A756" s="94"/>
      <c r="B756" s="94"/>
      <c r="C756" s="94"/>
      <c r="D756" s="94"/>
      <c r="E756" s="94"/>
    </row>
    <row r="757" spans="1:5" x14ac:dyDescent="0.25">
      <c r="A757" s="94"/>
      <c r="B757" s="94"/>
      <c r="C757" s="94"/>
      <c r="D757" s="94"/>
      <c r="E757" s="94"/>
    </row>
    <row r="758" spans="1:5" x14ac:dyDescent="0.25">
      <c r="A758" s="94"/>
      <c r="B758" s="94"/>
      <c r="C758" s="94"/>
      <c r="D758" s="94"/>
      <c r="E758" s="94"/>
    </row>
    <row r="759" spans="1:5" x14ac:dyDescent="0.25">
      <c r="A759" s="94"/>
      <c r="B759" s="94"/>
      <c r="C759" s="94"/>
      <c r="D759" s="94"/>
      <c r="E759" s="94"/>
    </row>
    <row r="760" spans="1:5" x14ac:dyDescent="0.25">
      <c r="A760" s="94"/>
      <c r="B760" s="94"/>
      <c r="C760" s="94"/>
      <c r="D760" s="94"/>
      <c r="E760" s="94"/>
    </row>
    <row r="761" spans="1:5" x14ac:dyDescent="0.25">
      <c r="A761" s="94"/>
      <c r="B761" s="94"/>
      <c r="C761" s="94"/>
      <c r="D761" s="94"/>
      <c r="E761" s="94"/>
    </row>
    <row r="762" spans="1:5" x14ac:dyDescent="0.25">
      <c r="A762" s="94"/>
      <c r="B762" s="94"/>
      <c r="C762" s="94"/>
      <c r="D762" s="94"/>
      <c r="E762" s="94"/>
    </row>
    <row r="763" spans="1:5" x14ac:dyDescent="0.25">
      <c r="A763" s="94"/>
      <c r="B763" s="94"/>
      <c r="C763" s="94"/>
      <c r="D763" s="94"/>
      <c r="E763" s="94"/>
    </row>
    <row r="764" spans="1:5" x14ac:dyDescent="0.25">
      <c r="A764" s="94"/>
      <c r="B764" s="94"/>
      <c r="C764" s="94"/>
      <c r="D764" s="94"/>
      <c r="E764" s="94"/>
    </row>
    <row r="765" spans="1:5" x14ac:dyDescent="0.25">
      <c r="A765" s="94"/>
      <c r="B765" s="94"/>
      <c r="C765" s="94"/>
      <c r="D765" s="94"/>
      <c r="E765" s="94"/>
    </row>
    <row r="766" spans="1:5" x14ac:dyDescent="0.25">
      <c r="A766" s="94"/>
      <c r="B766" s="94"/>
      <c r="C766" s="94"/>
      <c r="D766" s="94"/>
      <c r="E766" s="94"/>
    </row>
    <row r="767" spans="1:5" x14ac:dyDescent="0.25">
      <c r="A767" s="94"/>
      <c r="B767" s="94"/>
      <c r="C767" s="94"/>
      <c r="D767" s="94"/>
      <c r="E767" s="94"/>
    </row>
    <row r="768" spans="1:5" x14ac:dyDescent="0.25">
      <c r="A768" s="94"/>
      <c r="B768" s="94"/>
      <c r="C768" s="94"/>
      <c r="D768" s="94"/>
      <c r="E768" s="94"/>
    </row>
    <row r="769" spans="1:5" x14ac:dyDescent="0.25">
      <c r="A769" s="94"/>
      <c r="B769" s="94"/>
      <c r="C769" s="94"/>
      <c r="D769" s="94"/>
      <c r="E769" s="94"/>
    </row>
    <row r="770" spans="1:5" x14ac:dyDescent="0.25">
      <c r="A770" s="94"/>
      <c r="B770" s="94"/>
      <c r="C770" s="94"/>
      <c r="D770" s="94"/>
      <c r="E770" s="94"/>
    </row>
    <row r="771" spans="1:5" x14ac:dyDescent="0.25">
      <c r="A771" s="94"/>
      <c r="B771" s="94"/>
      <c r="C771" s="94"/>
      <c r="D771" s="94"/>
      <c r="E771" s="94"/>
    </row>
    <row r="772" spans="1:5" x14ac:dyDescent="0.25">
      <c r="A772" s="94"/>
      <c r="B772" s="94"/>
      <c r="C772" s="94"/>
      <c r="D772" s="94"/>
      <c r="E772" s="94"/>
    </row>
    <row r="773" spans="1:5" x14ac:dyDescent="0.25">
      <c r="A773" s="94"/>
      <c r="B773" s="94"/>
      <c r="C773" s="94"/>
      <c r="D773" s="94"/>
      <c r="E773" s="94"/>
    </row>
    <row r="774" spans="1:5" x14ac:dyDescent="0.25">
      <c r="A774" s="94"/>
      <c r="B774" s="94"/>
      <c r="C774" s="94"/>
      <c r="D774" s="94"/>
      <c r="E774" s="94"/>
    </row>
    <row r="775" spans="1:5" x14ac:dyDescent="0.25">
      <c r="A775" s="94"/>
      <c r="B775" s="94"/>
      <c r="C775" s="94"/>
      <c r="D775" s="94"/>
      <c r="E775" s="94"/>
    </row>
    <row r="776" spans="1:5" x14ac:dyDescent="0.25">
      <c r="A776" s="94"/>
      <c r="B776" s="94"/>
      <c r="C776" s="94"/>
      <c r="D776" s="94"/>
      <c r="E776" s="94"/>
    </row>
    <row r="777" spans="1:5" x14ac:dyDescent="0.25">
      <c r="A777" s="94"/>
      <c r="B777" s="94"/>
      <c r="C777" s="94"/>
      <c r="D777" s="94"/>
      <c r="E777" s="94"/>
    </row>
    <row r="778" spans="1:5" x14ac:dyDescent="0.25">
      <c r="A778" s="98" t="s">
        <v>11</v>
      </c>
      <c r="B778" s="94">
        <f>SUM(B730:B777)</f>
        <v>459</v>
      </c>
      <c r="C778" s="94"/>
      <c r="D778" s="94"/>
      <c r="E778" s="94"/>
    </row>
    <row r="781" spans="1:5" x14ac:dyDescent="0.25">
      <c r="A781" s="98" t="s">
        <v>0</v>
      </c>
      <c r="B781" s="98" t="s">
        <v>28</v>
      </c>
      <c r="C781" s="98" t="s">
        <v>1315</v>
      </c>
      <c r="D781" s="98" t="s">
        <v>537</v>
      </c>
      <c r="E781" s="98" t="s">
        <v>175</v>
      </c>
    </row>
    <row r="782" spans="1:5" x14ac:dyDescent="0.25">
      <c r="A782" s="95">
        <v>45328</v>
      </c>
      <c r="B782" s="94">
        <v>0</v>
      </c>
      <c r="C782" s="94" t="s">
        <v>23</v>
      </c>
      <c r="D782" s="94" t="s">
        <v>23</v>
      </c>
      <c r="E782" s="94" t="s">
        <v>23</v>
      </c>
    </row>
    <row r="783" spans="1:5" x14ac:dyDescent="0.25">
      <c r="A783" s="98" t="s">
        <v>493</v>
      </c>
      <c r="B783" s="94">
        <v>2900</v>
      </c>
      <c r="C783" s="94">
        <v>316688</v>
      </c>
      <c r="D783" s="94" t="s">
        <v>1505</v>
      </c>
      <c r="E783" s="94" t="s">
        <v>23</v>
      </c>
    </row>
    <row r="784" spans="1:5" x14ac:dyDescent="0.25">
      <c r="A784" s="94" t="s">
        <v>23</v>
      </c>
      <c r="B784" s="94">
        <v>0</v>
      </c>
      <c r="C784" s="94" t="s">
        <v>23</v>
      </c>
      <c r="D784" s="94" t="s">
        <v>23</v>
      </c>
      <c r="E784" s="94" t="s">
        <v>23</v>
      </c>
    </row>
    <row r="785" spans="1:5" x14ac:dyDescent="0.25">
      <c r="A785" s="94"/>
      <c r="B785" s="94"/>
      <c r="C785" s="94"/>
      <c r="D785" s="94"/>
      <c r="E785" s="94"/>
    </row>
    <row r="786" spans="1:5" x14ac:dyDescent="0.25">
      <c r="A786" s="94"/>
      <c r="B786" s="94"/>
      <c r="C786" s="94"/>
      <c r="D786" s="94"/>
      <c r="E786" s="94"/>
    </row>
    <row r="787" spans="1:5" x14ac:dyDescent="0.25">
      <c r="A787" s="94"/>
      <c r="B787" s="94"/>
      <c r="C787" s="94"/>
      <c r="D787" s="94"/>
      <c r="E787" s="94"/>
    </row>
    <row r="788" spans="1:5" x14ac:dyDescent="0.25">
      <c r="A788" s="94"/>
      <c r="B788" s="94"/>
      <c r="C788" s="94"/>
      <c r="D788" s="94"/>
      <c r="E788" s="94"/>
    </row>
    <row r="789" spans="1:5" x14ac:dyDescent="0.25">
      <c r="A789" s="94"/>
      <c r="B789" s="94"/>
      <c r="C789" s="94"/>
      <c r="D789" s="94"/>
      <c r="E789" s="94"/>
    </row>
    <row r="790" spans="1:5" x14ac:dyDescent="0.25">
      <c r="A790" s="94"/>
      <c r="B790" s="94"/>
      <c r="C790" s="94"/>
      <c r="D790" s="94"/>
      <c r="E790" s="94"/>
    </row>
    <row r="791" spans="1:5" x14ac:dyDescent="0.25">
      <c r="A791" s="94"/>
      <c r="B791" s="94"/>
      <c r="C791" s="94"/>
      <c r="D791" s="94"/>
      <c r="E791" s="94"/>
    </row>
    <row r="792" spans="1:5" x14ac:dyDescent="0.25">
      <c r="A792" s="94"/>
      <c r="B792" s="94"/>
      <c r="C792" s="94"/>
      <c r="D792" s="94"/>
      <c r="E792" s="94"/>
    </row>
    <row r="793" spans="1:5" x14ac:dyDescent="0.25">
      <c r="A793" s="94"/>
      <c r="B793" s="94"/>
      <c r="C793" s="94"/>
      <c r="D793" s="94"/>
      <c r="E793" s="94"/>
    </row>
    <row r="794" spans="1:5" x14ac:dyDescent="0.25">
      <c r="A794" s="94"/>
      <c r="B794" s="94"/>
      <c r="C794" s="94"/>
      <c r="D794" s="94"/>
      <c r="E794" s="94"/>
    </row>
    <row r="795" spans="1:5" x14ac:dyDescent="0.25">
      <c r="A795" s="94"/>
      <c r="B795" s="94"/>
      <c r="C795" s="94"/>
      <c r="D795" s="94"/>
      <c r="E795" s="94"/>
    </row>
    <row r="796" spans="1:5" x14ac:dyDescent="0.25">
      <c r="A796" s="94"/>
      <c r="B796" s="94"/>
      <c r="C796" s="94"/>
      <c r="D796" s="94"/>
      <c r="E796" s="94"/>
    </row>
    <row r="797" spans="1:5" x14ac:dyDescent="0.25">
      <c r="A797" s="94"/>
      <c r="B797" s="94"/>
      <c r="C797" s="94"/>
      <c r="D797" s="94"/>
      <c r="E797" s="94"/>
    </row>
    <row r="798" spans="1:5" x14ac:dyDescent="0.25">
      <c r="A798" s="94"/>
      <c r="B798" s="94"/>
      <c r="C798" s="94"/>
      <c r="D798" s="94"/>
      <c r="E798" s="94"/>
    </row>
    <row r="799" spans="1:5" x14ac:dyDescent="0.25">
      <c r="A799" s="94"/>
      <c r="B799" s="94"/>
      <c r="C799" s="94"/>
      <c r="D799" s="94"/>
      <c r="E799" s="94"/>
    </row>
    <row r="800" spans="1:5" x14ac:dyDescent="0.25">
      <c r="A800" s="94"/>
      <c r="B800" s="94"/>
      <c r="C800" s="94"/>
      <c r="D800" s="94"/>
      <c r="E800" s="94"/>
    </row>
    <row r="801" spans="1:5" x14ac:dyDescent="0.25">
      <c r="A801" s="94"/>
      <c r="B801" s="94"/>
      <c r="C801" s="94"/>
      <c r="D801" s="94"/>
      <c r="E801" s="94"/>
    </row>
    <row r="802" spans="1:5" x14ac:dyDescent="0.25">
      <c r="A802" s="94"/>
      <c r="B802" s="94"/>
      <c r="C802" s="94"/>
      <c r="D802" s="94"/>
      <c r="E802" s="94"/>
    </row>
    <row r="803" spans="1:5" x14ac:dyDescent="0.25">
      <c r="A803" s="94"/>
      <c r="B803" s="94"/>
      <c r="C803" s="94"/>
      <c r="D803" s="94"/>
      <c r="E803" s="94"/>
    </row>
    <row r="804" spans="1:5" x14ac:dyDescent="0.25">
      <c r="A804" s="94"/>
      <c r="B804" s="94"/>
      <c r="C804" s="94"/>
      <c r="D804" s="94"/>
      <c r="E804" s="94"/>
    </row>
    <row r="805" spans="1:5" x14ac:dyDescent="0.25">
      <c r="A805" s="94"/>
      <c r="B805" s="94"/>
      <c r="C805" s="94"/>
      <c r="D805" s="94"/>
      <c r="E805" s="94"/>
    </row>
    <row r="806" spans="1:5" x14ac:dyDescent="0.25">
      <c r="A806" s="94"/>
      <c r="B806" s="94"/>
      <c r="C806" s="94"/>
      <c r="D806" s="94"/>
      <c r="E806" s="94"/>
    </row>
    <row r="807" spans="1:5" x14ac:dyDescent="0.25">
      <c r="A807" s="94"/>
      <c r="B807" s="94"/>
      <c r="C807" s="94"/>
      <c r="D807" s="94"/>
      <c r="E807" s="94"/>
    </row>
    <row r="808" spans="1:5" x14ac:dyDescent="0.25">
      <c r="A808" s="94"/>
      <c r="B808" s="94"/>
      <c r="C808" s="94"/>
      <c r="D808" s="94"/>
      <c r="E808" s="94"/>
    </row>
    <row r="809" spans="1:5" x14ac:dyDescent="0.25">
      <c r="A809" s="94"/>
      <c r="B809" s="94"/>
      <c r="C809" s="94"/>
      <c r="D809" s="94"/>
      <c r="E809" s="94"/>
    </row>
    <row r="810" spans="1:5" x14ac:dyDescent="0.25">
      <c r="A810" s="94"/>
      <c r="B810" s="94"/>
      <c r="C810" s="94"/>
      <c r="D810" s="94"/>
      <c r="E810" s="94"/>
    </row>
    <row r="811" spans="1:5" x14ac:dyDescent="0.25">
      <c r="A811" s="94"/>
      <c r="B811" s="94"/>
      <c r="C811" s="94"/>
      <c r="D811" s="94"/>
      <c r="E811" s="94"/>
    </row>
    <row r="812" spans="1:5" x14ac:dyDescent="0.25">
      <c r="A812" s="94"/>
      <c r="B812" s="94"/>
      <c r="C812" s="94"/>
      <c r="D812" s="94"/>
      <c r="E812" s="94"/>
    </row>
    <row r="813" spans="1:5" x14ac:dyDescent="0.25">
      <c r="A813" s="94"/>
      <c r="B813" s="94"/>
      <c r="C813" s="94"/>
      <c r="D813" s="94"/>
      <c r="E813" s="94"/>
    </row>
    <row r="814" spans="1:5" x14ac:dyDescent="0.25">
      <c r="A814" s="94"/>
      <c r="B814" s="94"/>
      <c r="C814" s="94"/>
      <c r="D814" s="94"/>
      <c r="E814" s="94"/>
    </row>
    <row r="815" spans="1:5" x14ac:dyDescent="0.25">
      <c r="A815" s="94"/>
      <c r="B815" s="94"/>
      <c r="C815" s="94"/>
      <c r="D815" s="94"/>
      <c r="E815" s="94"/>
    </row>
    <row r="816" spans="1:5" x14ac:dyDescent="0.25">
      <c r="A816" s="94"/>
      <c r="B816" s="94"/>
      <c r="C816" s="94"/>
      <c r="D816" s="94"/>
      <c r="E816" s="94"/>
    </row>
    <row r="817" spans="1:5" x14ac:dyDescent="0.25">
      <c r="A817" s="94"/>
      <c r="B817" s="94"/>
      <c r="C817" s="94"/>
      <c r="D817" s="94"/>
      <c r="E817" s="94"/>
    </row>
    <row r="818" spans="1:5" x14ac:dyDescent="0.25">
      <c r="A818" s="94"/>
      <c r="B818" s="94"/>
      <c r="C818" s="94"/>
      <c r="D818" s="94"/>
      <c r="E818" s="94"/>
    </row>
    <row r="819" spans="1:5" x14ac:dyDescent="0.25">
      <c r="A819" s="94"/>
      <c r="B819" s="94"/>
      <c r="C819" s="94"/>
      <c r="D819" s="94"/>
      <c r="E819" s="94"/>
    </row>
    <row r="820" spans="1:5" x14ac:dyDescent="0.25">
      <c r="A820" s="94"/>
      <c r="B820" s="94"/>
      <c r="C820" s="94"/>
      <c r="D820" s="94"/>
      <c r="E820" s="94"/>
    </row>
    <row r="821" spans="1:5" x14ac:dyDescent="0.25">
      <c r="A821" s="94"/>
      <c r="B821" s="94"/>
      <c r="C821" s="94"/>
      <c r="D821" s="94"/>
      <c r="E821" s="94"/>
    </row>
    <row r="822" spans="1:5" x14ac:dyDescent="0.25">
      <c r="A822" s="94"/>
      <c r="B822" s="94"/>
      <c r="C822" s="94"/>
      <c r="D822" s="94"/>
      <c r="E822" s="94"/>
    </row>
    <row r="823" spans="1:5" x14ac:dyDescent="0.25">
      <c r="A823" s="94"/>
      <c r="B823" s="94"/>
      <c r="C823" s="94"/>
      <c r="D823" s="94"/>
      <c r="E823" s="94"/>
    </row>
    <row r="824" spans="1:5" x14ac:dyDescent="0.25">
      <c r="A824" s="94"/>
      <c r="B824" s="94"/>
      <c r="C824" s="94"/>
      <c r="D824" s="94"/>
      <c r="E824" s="94"/>
    </row>
    <row r="825" spans="1:5" x14ac:dyDescent="0.25">
      <c r="A825" s="94"/>
      <c r="B825" s="94"/>
      <c r="C825" s="94"/>
      <c r="D825" s="94"/>
      <c r="E825" s="94"/>
    </row>
    <row r="826" spans="1:5" x14ac:dyDescent="0.25">
      <c r="A826" s="94"/>
      <c r="B826" s="94"/>
      <c r="C826" s="94"/>
      <c r="D826" s="94"/>
      <c r="E826" s="94"/>
    </row>
    <row r="827" spans="1:5" x14ac:dyDescent="0.25">
      <c r="A827" s="94"/>
      <c r="B827" s="94"/>
      <c r="C827" s="94"/>
      <c r="D827" s="94"/>
      <c r="E827" s="94"/>
    </row>
    <row r="828" spans="1:5" x14ac:dyDescent="0.25">
      <c r="A828" s="94"/>
      <c r="B828" s="94"/>
      <c r="C828" s="94"/>
      <c r="D828" s="94"/>
      <c r="E828" s="94"/>
    </row>
    <row r="829" spans="1:5" x14ac:dyDescent="0.25">
      <c r="A829" s="94"/>
      <c r="B829" s="94"/>
      <c r="C829" s="94"/>
      <c r="D829" s="94"/>
      <c r="E829" s="94"/>
    </row>
    <row r="830" spans="1:5" x14ac:dyDescent="0.25">
      <c r="A830" s="98" t="s">
        <v>11</v>
      </c>
      <c r="B830" s="94">
        <f>SUM(B782:B829)</f>
        <v>2900</v>
      </c>
      <c r="C830" s="94"/>
      <c r="D830" s="94"/>
      <c r="E830" s="94"/>
    </row>
    <row r="833" spans="1:5" x14ac:dyDescent="0.25">
      <c r="A833" s="98" t="s">
        <v>0</v>
      </c>
      <c r="B833" s="98" t="s">
        <v>28</v>
      </c>
      <c r="C833" s="98" t="s">
        <v>1315</v>
      </c>
      <c r="D833" s="98" t="s">
        <v>537</v>
      </c>
      <c r="E833" s="98" t="s">
        <v>175</v>
      </c>
    </row>
    <row r="834" spans="1:5" x14ac:dyDescent="0.25">
      <c r="A834" s="95">
        <v>45330</v>
      </c>
      <c r="B834" s="94">
        <v>0</v>
      </c>
      <c r="C834" s="94" t="s">
        <v>23</v>
      </c>
      <c r="D834" s="94" t="s">
        <v>23</v>
      </c>
      <c r="E834" s="94" t="s">
        <v>23</v>
      </c>
    </row>
    <row r="835" spans="1:5" x14ac:dyDescent="0.25">
      <c r="A835" s="94" t="s">
        <v>23</v>
      </c>
      <c r="B835" s="94">
        <v>500</v>
      </c>
      <c r="C835" s="94">
        <v>2188.25</v>
      </c>
      <c r="D835" s="94" t="s">
        <v>1506</v>
      </c>
      <c r="E835" s="94" t="s">
        <v>23</v>
      </c>
    </row>
    <row r="836" spans="1:5" x14ac:dyDescent="0.25">
      <c r="A836" s="94" t="s">
        <v>23</v>
      </c>
      <c r="B836" s="94">
        <v>450</v>
      </c>
      <c r="C836" s="94">
        <v>218824</v>
      </c>
      <c r="D836" s="94" t="s">
        <v>1507</v>
      </c>
      <c r="E836" s="94" t="s">
        <v>23</v>
      </c>
    </row>
    <row r="837" spans="1:5" x14ac:dyDescent="0.25">
      <c r="A837" s="94"/>
      <c r="B837" s="94">
        <v>61</v>
      </c>
      <c r="C837" s="94">
        <v>313669</v>
      </c>
      <c r="D837" s="94" t="s">
        <v>1508</v>
      </c>
      <c r="E837" s="94"/>
    </row>
    <row r="838" spans="1:5" x14ac:dyDescent="0.25">
      <c r="A838" s="94"/>
      <c r="B838" s="94"/>
      <c r="C838" s="94"/>
      <c r="D838" s="94"/>
      <c r="E838" s="94"/>
    </row>
    <row r="839" spans="1:5" x14ac:dyDescent="0.25">
      <c r="A839" s="94"/>
      <c r="B839" s="94"/>
      <c r="C839" s="94"/>
      <c r="D839" s="94"/>
      <c r="E839" s="94"/>
    </row>
    <row r="840" spans="1:5" x14ac:dyDescent="0.25">
      <c r="A840" s="94"/>
      <c r="B840" s="94"/>
      <c r="C840" s="94"/>
      <c r="D840" s="94"/>
      <c r="E840" s="94"/>
    </row>
    <row r="841" spans="1:5" x14ac:dyDescent="0.25">
      <c r="A841" s="94"/>
      <c r="B841" s="94"/>
      <c r="C841" s="94"/>
      <c r="D841" s="94"/>
      <c r="E841" s="94"/>
    </row>
    <row r="842" spans="1:5" x14ac:dyDescent="0.25">
      <c r="A842" s="94"/>
      <c r="B842" s="94"/>
      <c r="C842" s="94"/>
      <c r="D842" s="94"/>
      <c r="E842" s="94"/>
    </row>
    <row r="843" spans="1:5" x14ac:dyDescent="0.25">
      <c r="A843" s="94"/>
      <c r="B843" s="94"/>
      <c r="C843" s="94"/>
      <c r="D843" s="94"/>
      <c r="E843" s="94"/>
    </row>
    <row r="844" spans="1:5" x14ac:dyDescent="0.25">
      <c r="A844" s="94"/>
      <c r="B844" s="94"/>
      <c r="C844" s="94"/>
      <c r="D844" s="94"/>
      <c r="E844" s="94"/>
    </row>
    <row r="845" spans="1:5" x14ac:dyDescent="0.25">
      <c r="A845" s="94"/>
      <c r="B845" s="94"/>
      <c r="C845" s="94"/>
      <c r="D845" s="94"/>
      <c r="E845" s="94"/>
    </row>
    <row r="846" spans="1:5" x14ac:dyDescent="0.25">
      <c r="A846" s="94"/>
      <c r="B846" s="94"/>
      <c r="C846" s="94"/>
      <c r="D846" s="94"/>
      <c r="E846" s="94"/>
    </row>
    <row r="847" spans="1:5" x14ac:dyDescent="0.25">
      <c r="A847" s="94"/>
      <c r="B847" s="94"/>
      <c r="C847" s="94"/>
      <c r="D847" s="94"/>
      <c r="E847" s="94"/>
    </row>
    <row r="848" spans="1:5" x14ac:dyDescent="0.25">
      <c r="A848" s="94"/>
      <c r="B848" s="94"/>
      <c r="C848" s="94"/>
      <c r="D848" s="94"/>
      <c r="E848" s="94"/>
    </row>
    <row r="849" spans="1:5" x14ac:dyDescent="0.25">
      <c r="A849" s="94"/>
      <c r="B849" s="94"/>
      <c r="C849" s="94"/>
      <c r="D849" s="94"/>
      <c r="E849" s="94"/>
    </row>
    <row r="850" spans="1:5" x14ac:dyDescent="0.25">
      <c r="A850" s="94"/>
      <c r="B850" s="94"/>
      <c r="C850" s="94"/>
      <c r="D850" s="94"/>
      <c r="E850" s="94"/>
    </row>
    <row r="851" spans="1:5" x14ac:dyDescent="0.25">
      <c r="A851" s="94"/>
      <c r="B851" s="94"/>
      <c r="C851" s="94"/>
      <c r="D851" s="94"/>
      <c r="E851" s="94"/>
    </row>
    <row r="852" spans="1:5" x14ac:dyDescent="0.25">
      <c r="A852" s="94"/>
      <c r="B852" s="94"/>
      <c r="C852" s="94"/>
      <c r="D852" s="94"/>
      <c r="E852" s="94"/>
    </row>
    <row r="853" spans="1:5" x14ac:dyDescent="0.25">
      <c r="A853" s="94"/>
      <c r="B853" s="94"/>
      <c r="C853" s="94"/>
      <c r="D853" s="94"/>
      <c r="E853" s="94"/>
    </row>
    <row r="854" spans="1:5" x14ac:dyDescent="0.25">
      <c r="A854" s="94"/>
      <c r="B854" s="94"/>
      <c r="C854" s="94"/>
      <c r="D854" s="94"/>
      <c r="E854" s="94"/>
    </row>
    <row r="855" spans="1:5" x14ac:dyDescent="0.25">
      <c r="A855" s="94"/>
      <c r="B855" s="94"/>
      <c r="C855" s="94"/>
      <c r="D855" s="94"/>
      <c r="E855" s="94"/>
    </row>
    <row r="856" spans="1:5" x14ac:dyDescent="0.25">
      <c r="A856" s="94"/>
      <c r="B856" s="94"/>
      <c r="C856" s="94"/>
      <c r="D856" s="94"/>
      <c r="E856" s="94"/>
    </row>
    <row r="857" spans="1:5" x14ac:dyDescent="0.25">
      <c r="A857" s="94"/>
      <c r="B857" s="94"/>
      <c r="C857" s="94"/>
      <c r="D857" s="94"/>
      <c r="E857" s="94"/>
    </row>
    <row r="858" spans="1:5" x14ac:dyDescent="0.25">
      <c r="A858" s="94"/>
      <c r="B858" s="94"/>
      <c r="C858" s="94"/>
      <c r="D858" s="94"/>
      <c r="E858" s="94"/>
    </row>
    <row r="859" spans="1:5" x14ac:dyDescent="0.25">
      <c r="A859" s="94"/>
      <c r="B859" s="94"/>
      <c r="C859" s="94"/>
      <c r="D859" s="94"/>
      <c r="E859" s="94"/>
    </row>
    <row r="860" spans="1:5" x14ac:dyDescent="0.25">
      <c r="A860" s="94"/>
      <c r="B860" s="94"/>
      <c r="C860" s="94"/>
      <c r="D860" s="94"/>
      <c r="E860" s="94"/>
    </row>
    <row r="861" spans="1:5" x14ac:dyDescent="0.25">
      <c r="A861" s="94"/>
      <c r="B861" s="94"/>
      <c r="C861" s="94"/>
      <c r="D861" s="94"/>
      <c r="E861" s="94"/>
    </row>
    <row r="862" spans="1:5" x14ac:dyDescent="0.25">
      <c r="A862" s="94"/>
      <c r="B862" s="94"/>
      <c r="C862" s="94"/>
      <c r="D862" s="94"/>
      <c r="E862" s="94"/>
    </row>
    <row r="863" spans="1:5" x14ac:dyDescent="0.25">
      <c r="A863" s="94"/>
      <c r="B863" s="94"/>
      <c r="C863" s="94"/>
      <c r="D863" s="94"/>
      <c r="E863" s="94"/>
    </row>
    <row r="864" spans="1:5" x14ac:dyDescent="0.25">
      <c r="A864" s="94"/>
      <c r="B864" s="94"/>
      <c r="C864" s="94"/>
      <c r="D864" s="94"/>
      <c r="E864" s="94"/>
    </row>
    <row r="865" spans="1:5" x14ac:dyDescent="0.25">
      <c r="A865" s="94"/>
      <c r="B865" s="94"/>
      <c r="C865" s="94"/>
      <c r="D865" s="94"/>
      <c r="E865" s="94"/>
    </row>
    <row r="866" spans="1:5" x14ac:dyDescent="0.25">
      <c r="A866" s="94"/>
      <c r="B866" s="94"/>
      <c r="C866" s="94"/>
      <c r="D866" s="94"/>
      <c r="E866" s="94"/>
    </row>
    <row r="867" spans="1:5" x14ac:dyDescent="0.25">
      <c r="A867" s="94"/>
      <c r="B867" s="94"/>
      <c r="C867" s="94"/>
      <c r="D867" s="94"/>
      <c r="E867" s="94"/>
    </row>
    <row r="868" spans="1:5" x14ac:dyDescent="0.25">
      <c r="A868" s="94"/>
      <c r="B868" s="94"/>
      <c r="C868" s="94"/>
      <c r="D868" s="94"/>
      <c r="E868" s="94"/>
    </row>
    <row r="869" spans="1:5" x14ac:dyDescent="0.25">
      <c r="A869" s="94"/>
      <c r="B869" s="94"/>
      <c r="C869" s="94"/>
      <c r="D869" s="94"/>
      <c r="E869" s="94"/>
    </row>
    <row r="870" spans="1:5" x14ac:dyDescent="0.25">
      <c r="A870" s="94"/>
      <c r="B870" s="94"/>
      <c r="C870" s="94"/>
      <c r="D870" s="94"/>
      <c r="E870" s="94"/>
    </row>
    <row r="871" spans="1:5" x14ac:dyDescent="0.25">
      <c r="A871" s="94"/>
      <c r="B871" s="94"/>
      <c r="C871" s="94"/>
      <c r="D871" s="94"/>
      <c r="E871" s="94"/>
    </row>
    <row r="872" spans="1:5" x14ac:dyDescent="0.25">
      <c r="A872" s="94"/>
      <c r="B872" s="94"/>
      <c r="C872" s="94"/>
      <c r="D872" s="94"/>
      <c r="E872" s="94"/>
    </row>
    <row r="873" spans="1:5" x14ac:dyDescent="0.25">
      <c r="A873" s="94"/>
      <c r="B873" s="94"/>
      <c r="C873" s="94"/>
      <c r="D873" s="94"/>
      <c r="E873" s="94"/>
    </row>
    <row r="874" spans="1:5" x14ac:dyDescent="0.25">
      <c r="A874" s="94"/>
      <c r="B874" s="94"/>
      <c r="C874" s="94"/>
      <c r="D874" s="94"/>
      <c r="E874" s="94"/>
    </row>
    <row r="875" spans="1:5" x14ac:dyDescent="0.25">
      <c r="A875" s="94"/>
      <c r="B875" s="94"/>
      <c r="C875" s="94"/>
      <c r="D875" s="94"/>
      <c r="E875" s="94"/>
    </row>
    <row r="876" spans="1:5" x14ac:dyDescent="0.25">
      <c r="A876" s="94"/>
      <c r="B876" s="94"/>
      <c r="C876" s="94"/>
      <c r="D876" s="94"/>
      <c r="E876" s="94"/>
    </row>
    <row r="877" spans="1:5" x14ac:dyDescent="0.25">
      <c r="A877" s="94"/>
      <c r="B877" s="94"/>
      <c r="C877" s="94"/>
      <c r="D877" s="94"/>
      <c r="E877" s="94"/>
    </row>
    <row r="878" spans="1:5" x14ac:dyDescent="0.25">
      <c r="A878" s="94"/>
      <c r="B878" s="94"/>
      <c r="C878" s="94"/>
      <c r="D878" s="94"/>
      <c r="E878" s="94"/>
    </row>
    <row r="879" spans="1:5" x14ac:dyDescent="0.25">
      <c r="A879" s="94"/>
      <c r="B879" s="94"/>
      <c r="C879" s="94"/>
      <c r="D879" s="94"/>
      <c r="E879" s="94"/>
    </row>
    <row r="880" spans="1:5" x14ac:dyDescent="0.25">
      <c r="A880" s="94"/>
      <c r="B880" s="94"/>
      <c r="C880" s="94"/>
      <c r="D880" s="94"/>
      <c r="E880" s="94"/>
    </row>
    <row r="881" spans="1:5" x14ac:dyDescent="0.25">
      <c r="A881" s="94"/>
      <c r="B881" s="94"/>
      <c r="C881" s="94"/>
      <c r="D881" s="94"/>
      <c r="E881" s="94"/>
    </row>
    <row r="882" spans="1:5" x14ac:dyDescent="0.25">
      <c r="A882" s="98" t="s">
        <v>11</v>
      </c>
      <c r="B882" s="94">
        <f>SUM(B834:B881)</f>
        <v>1011</v>
      </c>
      <c r="C882" s="94"/>
      <c r="D882" s="94"/>
      <c r="E882" s="94"/>
    </row>
    <row r="885" spans="1:5" x14ac:dyDescent="0.25">
      <c r="A885" s="98" t="s">
        <v>0</v>
      </c>
      <c r="B885" s="98" t="s">
        <v>28</v>
      </c>
      <c r="C885" s="98" t="s">
        <v>1315</v>
      </c>
      <c r="D885" s="98" t="s">
        <v>537</v>
      </c>
      <c r="E885" s="98" t="s">
        <v>175</v>
      </c>
    </row>
    <row r="886" spans="1:5" x14ac:dyDescent="0.25">
      <c r="A886" s="95">
        <v>45331</v>
      </c>
      <c r="B886" s="94">
        <v>0</v>
      </c>
      <c r="C886" s="94" t="s">
        <v>23</v>
      </c>
      <c r="D886" s="94" t="s">
        <v>23</v>
      </c>
      <c r="E886" s="94" t="s">
        <v>23</v>
      </c>
    </row>
    <row r="887" spans="1:5" x14ac:dyDescent="0.25">
      <c r="A887" s="94" t="s">
        <v>23</v>
      </c>
      <c r="B887" s="94">
        <v>140</v>
      </c>
      <c r="C887" s="94" t="s">
        <v>23</v>
      </c>
      <c r="D887" s="94" t="s">
        <v>1509</v>
      </c>
      <c r="E887" s="94" t="s">
        <v>23</v>
      </c>
    </row>
    <row r="888" spans="1:5" x14ac:dyDescent="0.25">
      <c r="A888" s="94" t="s">
        <v>23</v>
      </c>
      <c r="B888" s="94">
        <v>180</v>
      </c>
      <c r="C888" s="94" t="s">
        <v>23</v>
      </c>
      <c r="D888" s="94" t="s">
        <v>1509</v>
      </c>
      <c r="E888" s="94" t="s">
        <v>23</v>
      </c>
    </row>
    <row r="889" spans="1:5" x14ac:dyDescent="0.25">
      <c r="A889" s="94"/>
      <c r="B889" s="94">
        <v>386</v>
      </c>
      <c r="C889" s="94"/>
      <c r="D889" s="94" t="s">
        <v>1510</v>
      </c>
      <c r="E889" s="94"/>
    </row>
    <row r="890" spans="1:5" x14ac:dyDescent="0.25">
      <c r="A890" s="94"/>
      <c r="B890" s="94"/>
      <c r="C890" s="94"/>
      <c r="D890" s="94"/>
      <c r="E890" s="94"/>
    </row>
    <row r="891" spans="1:5" x14ac:dyDescent="0.25">
      <c r="A891" s="94"/>
      <c r="B891" s="94"/>
      <c r="C891" s="94"/>
      <c r="D891" s="94"/>
      <c r="E891" s="94"/>
    </row>
    <row r="892" spans="1:5" x14ac:dyDescent="0.25">
      <c r="A892" s="94"/>
      <c r="B892" s="94"/>
      <c r="C892" s="94"/>
      <c r="D892" s="94"/>
      <c r="E892" s="94"/>
    </row>
    <row r="893" spans="1:5" x14ac:dyDescent="0.25">
      <c r="A893" s="94"/>
      <c r="B893" s="94"/>
      <c r="C893" s="94"/>
      <c r="D893" s="94"/>
      <c r="E893" s="94"/>
    </row>
    <row r="894" spans="1:5" x14ac:dyDescent="0.25">
      <c r="A894" s="94"/>
      <c r="B894" s="94"/>
      <c r="C894" s="94"/>
      <c r="D894" s="94"/>
      <c r="E894" s="94"/>
    </row>
    <row r="895" spans="1:5" x14ac:dyDescent="0.25">
      <c r="A895" s="94"/>
      <c r="B895" s="94"/>
      <c r="C895" s="94"/>
      <c r="D895" s="94"/>
      <c r="E895" s="94"/>
    </row>
    <row r="896" spans="1:5" x14ac:dyDescent="0.25">
      <c r="A896" s="94"/>
      <c r="B896" s="94"/>
      <c r="C896" s="94"/>
      <c r="D896" s="94"/>
      <c r="E896" s="94"/>
    </row>
    <row r="897" spans="1:5" x14ac:dyDescent="0.25">
      <c r="A897" s="94"/>
      <c r="B897" s="94"/>
      <c r="C897" s="94"/>
      <c r="D897" s="94"/>
      <c r="E897" s="94"/>
    </row>
    <row r="898" spans="1:5" x14ac:dyDescent="0.25">
      <c r="A898" s="94"/>
      <c r="B898" s="94"/>
      <c r="C898" s="94"/>
      <c r="D898" s="94"/>
      <c r="E898" s="94"/>
    </row>
    <row r="899" spans="1:5" x14ac:dyDescent="0.25">
      <c r="A899" s="94"/>
      <c r="B899" s="94"/>
      <c r="C899" s="94"/>
      <c r="D899" s="94"/>
      <c r="E899" s="94"/>
    </row>
    <row r="900" spans="1:5" x14ac:dyDescent="0.25">
      <c r="A900" s="94"/>
      <c r="B900" s="94"/>
      <c r="C900" s="94"/>
      <c r="D900" s="94"/>
      <c r="E900" s="94"/>
    </row>
    <row r="901" spans="1:5" x14ac:dyDescent="0.25">
      <c r="A901" s="94"/>
      <c r="B901" s="94"/>
      <c r="C901" s="94"/>
      <c r="D901" s="94"/>
      <c r="E901" s="94"/>
    </row>
    <row r="902" spans="1:5" x14ac:dyDescent="0.25">
      <c r="A902" s="94"/>
      <c r="B902" s="94"/>
      <c r="C902" s="94"/>
      <c r="D902" s="94"/>
      <c r="E902" s="94"/>
    </row>
    <row r="903" spans="1:5" x14ac:dyDescent="0.25">
      <c r="A903" s="94"/>
      <c r="B903" s="94"/>
      <c r="C903" s="94"/>
      <c r="D903" s="94"/>
      <c r="E903" s="94"/>
    </row>
    <row r="904" spans="1:5" x14ac:dyDescent="0.25">
      <c r="A904" s="94"/>
      <c r="B904" s="94"/>
      <c r="C904" s="94"/>
      <c r="D904" s="94"/>
      <c r="E904" s="94"/>
    </row>
    <row r="905" spans="1:5" x14ac:dyDescent="0.25">
      <c r="A905" s="94"/>
      <c r="B905" s="94"/>
      <c r="C905" s="94"/>
      <c r="D905" s="94"/>
      <c r="E905" s="94"/>
    </row>
    <row r="906" spans="1:5" x14ac:dyDescent="0.25">
      <c r="A906" s="94"/>
      <c r="B906" s="94"/>
      <c r="C906" s="94"/>
      <c r="D906" s="94"/>
      <c r="E906" s="94"/>
    </row>
    <row r="907" spans="1:5" x14ac:dyDescent="0.25">
      <c r="A907" s="94"/>
      <c r="B907" s="94"/>
      <c r="C907" s="94"/>
      <c r="D907" s="94"/>
      <c r="E907" s="94"/>
    </row>
    <row r="908" spans="1:5" x14ac:dyDescent="0.25">
      <c r="A908" s="94"/>
      <c r="B908" s="94"/>
      <c r="C908" s="94"/>
      <c r="D908" s="94"/>
      <c r="E908" s="94"/>
    </row>
    <row r="909" spans="1:5" x14ac:dyDescent="0.25">
      <c r="A909" s="94"/>
      <c r="B909" s="94"/>
      <c r="C909" s="94"/>
      <c r="D909" s="94"/>
      <c r="E909" s="94"/>
    </row>
    <row r="910" spans="1:5" x14ac:dyDescent="0.25">
      <c r="A910" s="94"/>
      <c r="B910" s="94"/>
      <c r="C910" s="94"/>
      <c r="D910" s="94"/>
      <c r="E910" s="94"/>
    </row>
    <row r="911" spans="1:5" x14ac:dyDescent="0.25">
      <c r="A911" s="94"/>
      <c r="B911" s="94"/>
      <c r="C911" s="94"/>
      <c r="D911" s="94"/>
      <c r="E911" s="94"/>
    </row>
    <row r="912" spans="1:5" x14ac:dyDescent="0.25">
      <c r="A912" s="94"/>
      <c r="B912" s="94"/>
      <c r="C912" s="94"/>
      <c r="D912" s="94"/>
      <c r="E912" s="94"/>
    </row>
    <row r="913" spans="1:5" x14ac:dyDescent="0.25">
      <c r="A913" s="94"/>
      <c r="B913" s="94"/>
      <c r="C913" s="94"/>
      <c r="D913" s="94"/>
      <c r="E913" s="94"/>
    </row>
    <row r="914" spans="1:5" x14ac:dyDescent="0.25">
      <c r="A914" s="94"/>
      <c r="B914" s="94"/>
      <c r="C914" s="94"/>
      <c r="D914" s="94"/>
      <c r="E914" s="94"/>
    </row>
    <row r="915" spans="1:5" x14ac:dyDescent="0.25">
      <c r="A915" s="94"/>
      <c r="B915" s="94"/>
      <c r="C915" s="94"/>
      <c r="D915" s="94"/>
      <c r="E915" s="94"/>
    </row>
    <row r="916" spans="1:5" x14ac:dyDescent="0.25">
      <c r="A916" s="94"/>
      <c r="B916" s="94"/>
      <c r="C916" s="94"/>
      <c r="D916" s="94"/>
      <c r="E916" s="94"/>
    </row>
    <row r="917" spans="1:5" x14ac:dyDescent="0.25">
      <c r="A917" s="94"/>
      <c r="B917" s="94"/>
      <c r="C917" s="94"/>
      <c r="D917" s="94"/>
      <c r="E917" s="94"/>
    </row>
    <row r="918" spans="1:5" x14ac:dyDescent="0.25">
      <c r="A918" s="94"/>
      <c r="B918" s="94"/>
      <c r="C918" s="94"/>
      <c r="D918" s="94"/>
      <c r="E918" s="94"/>
    </row>
    <row r="919" spans="1:5" x14ac:dyDescent="0.25">
      <c r="A919" s="94"/>
      <c r="B919" s="94"/>
      <c r="C919" s="94"/>
      <c r="D919" s="94"/>
      <c r="E919" s="94"/>
    </row>
    <row r="920" spans="1:5" x14ac:dyDescent="0.25">
      <c r="A920" s="94"/>
      <c r="B920" s="94"/>
      <c r="C920" s="94"/>
      <c r="D920" s="94"/>
      <c r="E920" s="94"/>
    </row>
    <row r="921" spans="1:5" x14ac:dyDescent="0.25">
      <c r="A921" s="94"/>
      <c r="B921" s="94"/>
      <c r="C921" s="94"/>
      <c r="D921" s="94"/>
      <c r="E921" s="94"/>
    </row>
    <row r="922" spans="1:5" x14ac:dyDescent="0.25">
      <c r="A922" s="94"/>
      <c r="B922" s="94"/>
      <c r="C922" s="94"/>
      <c r="D922" s="94"/>
      <c r="E922" s="94"/>
    </row>
    <row r="923" spans="1:5" x14ac:dyDescent="0.25">
      <c r="A923" s="94"/>
      <c r="B923" s="94"/>
      <c r="C923" s="94"/>
      <c r="D923" s="94"/>
      <c r="E923" s="94"/>
    </row>
    <row r="924" spans="1:5" x14ac:dyDescent="0.25">
      <c r="A924" s="94"/>
      <c r="B924" s="94"/>
      <c r="C924" s="94"/>
      <c r="D924" s="94"/>
      <c r="E924" s="94"/>
    </row>
    <row r="925" spans="1:5" x14ac:dyDescent="0.25">
      <c r="A925" s="94"/>
      <c r="B925" s="94"/>
      <c r="C925" s="94"/>
      <c r="D925" s="94"/>
      <c r="E925" s="94"/>
    </row>
    <row r="926" spans="1:5" x14ac:dyDescent="0.25">
      <c r="A926" s="94"/>
      <c r="B926" s="94"/>
      <c r="C926" s="94"/>
      <c r="D926" s="94"/>
      <c r="E926" s="94"/>
    </row>
    <row r="927" spans="1:5" x14ac:dyDescent="0.25">
      <c r="A927" s="94"/>
      <c r="B927" s="94"/>
      <c r="C927" s="94"/>
      <c r="D927" s="94"/>
      <c r="E927" s="94"/>
    </row>
    <row r="928" spans="1:5" x14ac:dyDescent="0.25">
      <c r="A928" s="94"/>
      <c r="B928" s="94"/>
      <c r="C928" s="94"/>
      <c r="D928" s="94"/>
      <c r="E928" s="94"/>
    </row>
    <row r="929" spans="1:5" x14ac:dyDescent="0.25">
      <c r="A929" s="94"/>
      <c r="B929" s="94"/>
      <c r="C929" s="94"/>
      <c r="D929" s="94"/>
      <c r="E929" s="94"/>
    </row>
    <row r="930" spans="1:5" x14ac:dyDescent="0.25">
      <c r="A930" s="94"/>
      <c r="B930" s="94"/>
      <c r="C930" s="94"/>
      <c r="D930" s="94"/>
      <c r="E930" s="94"/>
    </row>
    <row r="931" spans="1:5" x14ac:dyDescent="0.25">
      <c r="A931" s="94"/>
      <c r="B931" s="94"/>
      <c r="C931" s="94"/>
      <c r="D931" s="94"/>
      <c r="E931" s="94"/>
    </row>
    <row r="932" spans="1:5" x14ac:dyDescent="0.25">
      <c r="A932" s="94"/>
      <c r="B932" s="94"/>
      <c r="C932" s="94"/>
      <c r="D932" s="94"/>
      <c r="E932" s="94"/>
    </row>
    <row r="933" spans="1:5" x14ac:dyDescent="0.25">
      <c r="A933" s="94"/>
      <c r="B933" s="94"/>
      <c r="C933" s="94"/>
      <c r="D933" s="94"/>
      <c r="E933" s="94"/>
    </row>
    <row r="934" spans="1:5" x14ac:dyDescent="0.25">
      <c r="A934" s="98" t="s">
        <v>11</v>
      </c>
      <c r="B934" s="94">
        <f>SUM(B886:B933)</f>
        <v>706</v>
      </c>
      <c r="C934" s="94"/>
      <c r="D934" s="94"/>
      <c r="E934" s="94"/>
    </row>
    <row r="937" spans="1:5" x14ac:dyDescent="0.25">
      <c r="A937" s="98" t="s">
        <v>0</v>
      </c>
      <c r="B937" s="98" t="s">
        <v>28</v>
      </c>
      <c r="C937" s="98" t="s">
        <v>1315</v>
      </c>
      <c r="D937" s="98" t="s">
        <v>537</v>
      </c>
      <c r="E937" s="98" t="s">
        <v>175</v>
      </c>
    </row>
    <row r="938" spans="1:5" x14ac:dyDescent="0.25">
      <c r="A938" s="95">
        <v>45334</v>
      </c>
      <c r="B938" s="94">
        <v>0</v>
      </c>
      <c r="C938" s="94" t="s">
        <v>23</v>
      </c>
      <c r="D938" s="94" t="s">
        <v>23</v>
      </c>
      <c r="E938" s="94" t="s">
        <v>23</v>
      </c>
    </row>
    <row r="939" spans="1:5" x14ac:dyDescent="0.25">
      <c r="A939" s="94" t="s">
        <v>493</v>
      </c>
      <c r="B939" s="94">
        <v>50</v>
      </c>
      <c r="C939" s="94">
        <v>219043</v>
      </c>
      <c r="D939" s="94" t="s">
        <v>1511</v>
      </c>
      <c r="E939" s="94" t="s">
        <v>1243</v>
      </c>
    </row>
    <row r="940" spans="1:5" x14ac:dyDescent="0.25">
      <c r="A940" s="94" t="s">
        <v>493</v>
      </c>
      <c r="B940" s="94">
        <v>50</v>
      </c>
      <c r="C940" s="94">
        <v>219397</v>
      </c>
      <c r="D940" s="94" t="s">
        <v>1253</v>
      </c>
      <c r="E940" s="94" t="s">
        <v>1254</v>
      </c>
    </row>
    <row r="941" spans="1:5" x14ac:dyDescent="0.25">
      <c r="A941" s="94"/>
      <c r="B941" s="94"/>
      <c r="C941" s="94"/>
      <c r="D941" s="94"/>
      <c r="E941" s="94"/>
    </row>
    <row r="942" spans="1:5" x14ac:dyDescent="0.25">
      <c r="A942" s="94"/>
      <c r="B942" s="94"/>
      <c r="C942" s="94"/>
      <c r="D942" s="94"/>
      <c r="E942" s="94"/>
    </row>
    <row r="943" spans="1:5" x14ac:dyDescent="0.25">
      <c r="A943" s="94"/>
      <c r="B943" s="94"/>
      <c r="C943" s="94"/>
      <c r="D943" s="94"/>
      <c r="E943" s="94"/>
    </row>
    <row r="944" spans="1:5" x14ac:dyDescent="0.25">
      <c r="A944" s="94"/>
      <c r="B944" s="94"/>
      <c r="C944" s="94"/>
      <c r="D944" s="94"/>
      <c r="E944" s="94"/>
    </row>
    <row r="945" spans="1:5" x14ac:dyDescent="0.25">
      <c r="A945" s="94"/>
      <c r="B945" s="94"/>
      <c r="C945" s="94"/>
      <c r="D945" s="94"/>
      <c r="E945" s="94"/>
    </row>
    <row r="946" spans="1:5" x14ac:dyDescent="0.25">
      <c r="A946" s="94"/>
      <c r="B946" s="94"/>
      <c r="C946" s="94"/>
      <c r="D946" s="94"/>
      <c r="E946" s="94"/>
    </row>
    <row r="947" spans="1:5" x14ac:dyDescent="0.25">
      <c r="A947" s="94"/>
      <c r="B947" s="94"/>
      <c r="C947" s="94"/>
      <c r="D947" s="94"/>
      <c r="E947" s="94"/>
    </row>
    <row r="948" spans="1:5" x14ac:dyDescent="0.25">
      <c r="A948" s="94"/>
      <c r="B948" s="94"/>
      <c r="C948" s="94"/>
      <c r="D948" s="94"/>
      <c r="E948" s="94"/>
    </row>
    <row r="949" spans="1:5" x14ac:dyDescent="0.25">
      <c r="A949" s="94"/>
      <c r="B949" s="94"/>
      <c r="C949" s="94"/>
      <c r="D949" s="94"/>
      <c r="E949" s="94"/>
    </row>
    <row r="950" spans="1:5" x14ac:dyDescent="0.25">
      <c r="A950" s="94"/>
      <c r="B950" s="94"/>
      <c r="C950" s="94"/>
      <c r="D950" s="94"/>
      <c r="E950" s="94"/>
    </row>
    <row r="951" spans="1:5" x14ac:dyDescent="0.25">
      <c r="A951" s="94"/>
      <c r="B951" s="94"/>
      <c r="C951" s="94"/>
      <c r="D951" s="94"/>
      <c r="E951" s="94"/>
    </row>
    <row r="952" spans="1:5" x14ac:dyDescent="0.25">
      <c r="A952" s="94"/>
      <c r="B952" s="94"/>
      <c r="C952" s="94"/>
      <c r="D952" s="94"/>
      <c r="E952" s="94"/>
    </row>
    <row r="953" spans="1:5" x14ac:dyDescent="0.25">
      <c r="A953" s="94"/>
      <c r="B953" s="94"/>
      <c r="C953" s="94"/>
      <c r="D953" s="94"/>
      <c r="E953" s="94"/>
    </row>
    <row r="954" spans="1:5" x14ac:dyDescent="0.25">
      <c r="A954" s="94"/>
      <c r="B954" s="94"/>
      <c r="C954" s="94"/>
      <c r="D954" s="94"/>
      <c r="E954" s="94"/>
    </row>
    <row r="955" spans="1:5" x14ac:dyDescent="0.25">
      <c r="A955" s="94"/>
      <c r="B955" s="94"/>
      <c r="C955" s="94"/>
      <c r="D955" s="94"/>
      <c r="E955" s="94"/>
    </row>
    <row r="956" spans="1:5" x14ac:dyDescent="0.25">
      <c r="A956" s="94"/>
      <c r="B956" s="94"/>
      <c r="C956" s="94"/>
      <c r="D956" s="94"/>
      <c r="E956" s="94"/>
    </row>
    <row r="957" spans="1:5" x14ac:dyDescent="0.25">
      <c r="A957" s="94"/>
      <c r="B957" s="94"/>
      <c r="C957" s="94"/>
      <c r="D957" s="94"/>
      <c r="E957" s="94"/>
    </row>
    <row r="958" spans="1:5" x14ac:dyDescent="0.25">
      <c r="A958" s="94"/>
      <c r="B958" s="94"/>
      <c r="C958" s="94"/>
      <c r="D958" s="94"/>
      <c r="E958" s="94"/>
    </row>
    <row r="959" spans="1:5" x14ac:dyDescent="0.25">
      <c r="A959" s="94"/>
      <c r="B959" s="94"/>
      <c r="C959" s="94"/>
      <c r="D959" s="94"/>
      <c r="E959" s="94"/>
    </row>
    <row r="960" spans="1:5" x14ac:dyDescent="0.25">
      <c r="A960" s="94"/>
      <c r="B960" s="94"/>
      <c r="C960" s="94"/>
      <c r="D960" s="94"/>
      <c r="E960" s="94"/>
    </row>
    <row r="961" spans="1:5" x14ac:dyDescent="0.25">
      <c r="A961" s="94"/>
      <c r="B961" s="94"/>
      <c r="C961" s="94"/>
      <c r="D961" s="94"/>
      <c r="E961" s="94"/>
    </row>
    <row r="962" spans="1:5" x14ac:dyDescent="0.25">
      <c r="A962" s="94"/>
      <c r="B962" s="94"/>
      <c r="C962" s="94"/>
      <c r="D962" s="94"/>
      <c r="E962" s="94"/>
    </row>
    <row r="963" spans="1:5" x14ac:dyDescent="0.25">
      <c r="A963" s="94"/>
      <c r="B963" s="94"/>
      <c r="C963" s="94"/>
      <c r="D963" s="94"/>
      <c r="E963" s="94"/>
    </row>
    <row r="964" spans="1:5" x14ac:dyDescent="0.25">
      <c r="A964" s="94"/>
      <c r="B964" s="94"/>
      <c r="C964" s="94"/>
      <c r="D964" s="94"/>
      <c r="E964" s="94"/>
    </row>
    <row r="965" spans="1:5" x14ac:dyDescent="0.25">
      <c r="A965" s="94"/>
      <c r="B965" s="94"/>
      <c r="C965" s="94"/>
      <c r="D965" s="94"/>
      <c r="E965" s="94"/>
    </row>
    <row r="966" spans="1:5" x14ac:dyDescent="0.25">
      <c r="A966" s="94"/>
      <c r="B966" s="94"/>
      <c r="C966" s="94"/>
      <c r="D966" s="94"/>
      <c r="E966" s="94"/>
    </row>
    <row r="967" spans="1:5" x14ac:dyDescent="0.25">
      <c r="A967" s="94"/>
      <c r="B967" s="94"/>
      <c r="C967" s="94"/>
      <c r="D967" s="94"/>
      <c r="E967" s="94"/>
    </row>
    <row r="968" spans="1:5" x14ac:dyDescent="0.25">
      <c r="A968" s="94"/>
      <c r="B968" s="94"/>
      <c r="C968" s="94"/>
      <c r="D968" s="94"/>
      <c r="E968" s="94"/>
    </row>
    <row r="969" spans="1:5" x14ac:dyDescent="0.25">
      <c r="A969" s="94"/>
      <c r="B969" s="94"/>
      <c r="C969" s="94"/>
      <c r="D969" s="94"/>
      <c r="E969" s="94"/>
    </row>
    <row r="970" spans="1:5" x14ac:dyDescent="0.25">
      <c r="A970" s="94"/>
      <c r="B970" s="94"/>
      <c r="C970" s="94"/>
      <c r="D970" s="94"/>
      <c r="E970" s="94"/>
    </row>
    <row r="971" spans="1:5" x14ac:dyDescent="0.25">
      <c r="A971" s="94"/>
      <c r="B971" s="94"/>
      <c r="C971" s="94"/>
      <c r="D971" s="94"/>
      <c r="E971" s="94"/>
    </row>
    <row r="972" spans="1:5" x14ac:dyDescent="0.25">
      <c r="A972" s="94"/>
      <c r="B972" s="94"/>
      <c r="C972" s="94"/>
      <c r="D972" s="94"/>
      <c r="E972" s="94"/>
    </row>
    <row r="973" spans="1:5" x14ac:dyDescent="0.25">
      <c r="A973" s="94"/>
      <c r="B973" s="94"/>
      <c r="C973" s="94"/>
      <c r="D973" s="94"/>
      <c r="E973" s="94"/>
    </row>
    <row r="974" spans="1:5" x14ac:dyDescent="0.25">
      <c r="A974" s="94"/>
      <c r="B974" s="94"/>
      <c r="C974" s="94"/>
      <c r="D974" s="94"/>
      <c r="E974" s="94"/>
    </row>
    <row r="975" spans="1:5" x14ac:dyDescent="0.25">
      <c r="A975" s="94"/>
      <c r="B975" s="94"/>
      <c r="C975" s="94"/>
      <c r="D975" s="94"/>
      <c r="E975" s="94"/>
    </row>
    <row r="976" spans="1:5" x14ac:dyDescent="0.25">
      <c r="A976" s="94"/>
      <c r="B976" s="94"/>
      <c r="C976" s="94"/>
      <c r="D976" s="94"/>
      <c r="E976" s="94"/>
    </row>
    <row r="977" spans="1:5" x14ac:dyDescent="0.25">
      <c r="A977" s="94"/>
      <c r="B977" s="94"/>
      <c r="C977" s="94"/>
      <c r="D977" s="94"/>
      <c r="E977" s="94"/>
    </row>
    <row r="978" spans="1:5" x14ac:dyDescent="0.25">
      <c r="A978" s="94"/>
      <c r="B978" s="94"/>
      <c r="C978" s="94"/>
      <c r="D978" s="94"/>
      <c r="E978" s="94"/>
    </row>
    <row r="979" spans="1:5" x14ac:dyDescent="0.25">
      <c r="A979" s="94"/>
      <c r="B979" s="94"/>
      <c r="C979" s="94"/>
      <c r="D979" s="94"/>
      <c r="E979" s="94"/>
    </row>
    <row r="980" spans="1:5" x14ac:dyDescent="0.25">
      <c r="A980" s="94"/>
      <c r="B980" s="94"/>
      <c r="C980" s="94"/>
      <c r="D980" s="94"/>
      <c r="E980" s="94"/>
    </row>
    <row r="981" spans="1:5" x14ac:dyDescent="0.25">
      <c r="A981" s="94"/>
      <c r="B981" s="94"/>
      <c r="C981" s="94"/>
      <c r="D981" s="94"/>
      <c r="E981" s="94"/>
    </row>
    <row r="982" spans="1:5" x14ac:dyDescent="0.25">
      <c r="A982" s="94"/>
      <c r="B982" s="94"/>
      <c r="C982" s="94"/>
      <c r="D982" s="94"/>
      <c r="E982" s="94"/>
    </row>
    <row r="983" spans="1:5" x14ac:dyDescent="0.25">
      <c r="A983" s="94"/>
      <c r="B983" s="94"/>
      <c r="C983" s="94"/>
      <c r="D983" s="94"/>
      <c r="E983" s="94"/>
    </row>
    <row r="984" spans="1:5" x14ac:dyDescent="0.25">
      <c r="A984" s="94"/>
      <c r="B984" s="94"/>
      <c r="C984" s="94"/>
      <c r="D984" s="94"/>
      <c r="E984" s="94"/>
    </row>
    <row r="985" spans="1:5" x14ac:dyDescent="0.25">
      <c r="A985" s="94"/>
      <c r="B985" s="94"/>
      <c r="C985" s="94"/>
      <c r="D985" s="94"/>
      <c r="E985" s="94"/>
    </row>
    <row r="986" spans="1:5" x14ac:dyDescent="0.25">
      <c r="A986" s="98" t="s">
        <v>11</v>
      </c>
      <c r="B986" s="94">
        <f>SUM(B938:B985)</f>
        <v>100</v>
      </c>
      <c r="C986" s="94"/>
      <c r="D986" s="94"/>
      <c r="E986" s="94"/>
    </row>
    <row r="989" spans="1:5" x14ac:dyDescent="0.25">
      <c r="A989" s="98" t="s">
        <v>0</v>
      </c>
      <c r="B989" s="98" t="s">
        <v>28</v>
      </c>
      <c r="C989" s="98" t="s">
        <v>1315</v>
      </c>
      <c r="D989" s="98" t="s">
        <v>537</v>
      </c>
      <c r="E989" s="98" t="s">
        <v>175</v>
      </c>
    </row>
    <row r="990" spans="1:5" x14ac:dyDescent="0.25">
      <c r="A990" s="95">
        <v>45335</v>
      </c>
      <c r="B990" s="94">
        <v>0</v>
      </c>
      <c r="C990" s="94" t="s">
        <v>23</v>
      </c>
      <c r="D990" s="94" t="s">
        <v>23</v>
      </c>
      <c r="E990" s="94" t="s">
        <v>23</v>
      </c>
    </row>
    <row r="991" spans="1:5" x14ac:dyDescent="0.25">
      <c r="A991" s="94" t="s">
        <v>23</v>
      </c>
      <c r="B991" s="94">
        <v>0</v>
      </c>
      <c r="C991" s="94" t="s">
        <v>23</v>
      </c>
      <c r="D991" s="94" t="s">
        <v>23</v>
      </c>
      <c r="E991" s="94" t="s">
        <v>23</v>
      </c>
    </row>
    <row r="992" spans="1:5" x14ac:dyDescent="0.25">
      <c r="A992" s="94" t="s">
        <v>23</v>
      </c>
      <c r="B992" s="94">
        <v>0</v>
      </c>
      <c r="C992" s="94" t="s">
        <v>23</v>
      </c>
      <c r="D992" s="94" t="s">
        <v>23</v>
      </c>
      <c r="E992" s="94" t="s">
        <v>23</v>
      </c>
    </row>
    <row r="993" spans="1:5" x14ac:dyDescent="0.25">
      <c r="A993" s="94"/>
      <c r="B993" s="94"/>
      <c r="C993" s="94"/>
      <c r="D993" s="94"/>
      <c r="E993" s="94"/>
    </row>
    <row r="994" spans="1:5" x14ac:dyDescent="0.25">
      <c r="A994" s="94"/>
      <c r="B994" s="94"/>
      <c r="C994" s="94"/>
      <c r="D994" s="94"/>
      <c r="E994" s="94"/>
    </row>
    <row r="995" spans="1:5" x14ac:dyDescent="0.25">
      <c r="A995" s="94"/>
      <c r="B995" s="94"/>
      <c r="C995" s="94"/>
      <c r="D995" s="94"/>
      <c r="E995" s="94"/>
    </row>
    <row r="996" spans="1:5" x14ac:dyDescent="0.25">
      <c r="A996" s="94"/>
      <c r="B996" s="94"/>
      <c r="C996" s="94"/>
      <c r="D996" s="94"/>
      <c r="E996" s="94"/>
    </row>
    <row r="997" spans="1:5" x14ac:dyDescent="0.25">
      <c r="A997" s="94"/>
      <c r="B997" s="94"/>
      <c r="C997" s="94"/>
      <c r="D997" s="94"/>
      <c r="E997" s="94"/>
    </row>
    <row r="998" spans="1:5" x14ac:dyDescent="0.25">
      <c r="A998" s="94"/>
      <c r="B998" s="94"/>
      <c r="C998" s="94"/>
      <c r="D998" s="94"/>
      <c r="E998" s="94"/>
    </row>
    <row r="999" spans="1:5" x14ac:dyDescent="0.25">
      <c r="A999" s="94"/>
      <c r="B999" s="94"/>
      <c r="C999" s="94"/>
      <c r="D999" s="94"/>
      <c r="E999" s="94"/>
    </row>
    <row r="1000" spans="1:5" x14ac:dyDescent="0.25">
      <c r="A1000" s="94"/>
      <c r="B1000" s="94"/>
      <c r="C1000" s="94"/>
      <c r="D1000" s="94"/>
      <c r="E1000" s="94"/>
    </row>
    <row r="1001" spans="1:5" x14ac:dyDescent="0.25">
      <c r="A1001" s="94"/>
      <c r="B1001" s="94"/>
      <c r="C1001" s="94"/>
      <c r="D1001" s="94"/>
      <c r="E1001" s="94"/>
    </row>
    <row r="1002" spans="1:5" x14ac:dyDescent="0.25">
      <c r="A1002" s="94"/>
      <c r="B1002" s="94"/>
      <c r="C1002" s="94"/>
      <c r="D1002" s="94"/>
      <c r="E1002" s="94"/>
    </row>
    <row r="1003" spans="1:5" x14ac:dyDescent="0.25">
      <c r="A1003" s="94"/>
      <c r="B1003" s="94"/>
      <c r="C1003" s="94"/>
      <c r="D1003" s="94"/>
      <c r="E1003" s="94"/>
    </row>
    <row r="1004" spans="1:5" x14ac:dyDescent="0.25">
      <c r="A1004" s="94"/>
      <c r="B1004" s="94"/>
      <c r="C1004" s="94"/>
      <c r="D1004" s="94"/>
      <c r="E1004" s="94"/>
    </row>
    <row r="1005" spans="1:5" x14ac:dyDescent="0.25">
      <c r="A1005" s="94"/>
      <c r="B1005" s="94"/>
      <c r="C1005" s="94"/>
      <c r="D1005" s="94"/>
      <c r="E1005" s="94"/>
    </row>
    <row r="1006" spans="1:5" x14ac:dyDescent="0.25">
      <c r="A1006" s="94"/>
      <c r="B1006" s="94"/>
      <c r="C1006" s="94"/>
      <c r="D1006" s="94"/>
      <c r="E1006" s="94"/>
    </row>
    <row r="1007" spans="1:5" x14ac:dyDescent="0.25">
      <c r="A1007" s="94"/>
      <c r="B1007" s="94"/>
      <c r="C1007" s="94"/>
      <c r="D1007" s="94"/>
      <c r="E1007" s="94"/>
    </row>
    <row r="1008" spans="1:5" x14ac:dyDescent="0.25">
      <c r="A1008" s="94"/>
      <c r="B1008" s="94"/>
      <c r="C1008" s="94"/>
      <c r="D1008" s="94"/>
      <c r="E1008" s="94"/>
    </row>
    <row r="1009" spans="1:5" x14ac:dyDescent="0.25">
      <c r="A1009" s="94"/>
      <c r="B1009" s="94"/>
      <c r="C1009" s="94"/>
      <c r="D1009" s="94"/>
      <c r="E1009" s="94"/>
    </row>
    <row r="1010" spans="1:5" x14ac:dyDescent="0.25">
      <c r="A1010" s="94"/>
      <c r="B1010" s="94"/>
      <c r="C1010" s="94"/>
      <c r="D1010" s="94"/>
      <c r="E1010" s="94"/>
    </row>
    <row r="1011" spans="1:5" x14ac:dyDescent="0.25">
      <c r="A1011" s="94"/>
      <c r="B1011" s="94"/>
      <c r="C1011" s="94"/>
      <c r="D1011" s="94"/>
      <c r="E1011" s="94"/>
    </row>
    <row r="1012" spans="1:5" x14ac:dyDescent="0.25">
      <c r="A1012" s="94"/>
      <c r="B1012" s="94"/>
      <c r="C1012" s="94"/>
      <c r="D1012" s="94"/>
      <c r="E1012" s="94"/>
    </row>
    <row r="1013" spans="1:5" x14ac:dyDescent="0.25">
      <c r="A1013" s="94"/>
      <c r="B1013" s="94"/>
      <c r="C1013" s="94"/>
      <c r="D1013" s="94"/>
      <c r="E1013" s="94"/>
    </row>
    <row r="1014" spans="1:5" x14ac:dyDescent="0.25">
      <c r="A1014" s="94"/>
      <c r="B1014" s="94"/>
      <c r="C1014" s="94"/>
      <c r="D1014" s="94"/>
      <c r="E1014" s="94"/>
    </row>
    <row r="1015" spans="1:5" x14ac:dyDescent="0.25">
      <c r="A1015" s="94"/>
      <c r="B1015" s="94"/>
      <c r="C1015" s="94"/>
      <c r="D1015" s="94"/>
      <c r="E1015" s="94"/>
    </row>
    <row r="1016" spans="1:5" x14ac:dyDescent="0.25">
      <c r="A1016" s="94"/>
      <c r="B1016" s="94"/>
      <c r="C1016" s="94"/>
      <c r="D1016" s="94"/>
      <c r="E1016" s="94"/>
    </row>
    <row r="1017" spans="1:5" x14ac:dyDescent="0.25">
      <c r="A1017" s="94"/>
      <c r="B1017" s="94"/>
      <c r="C1017" s="94"/>
      <c r="D1017" s="94"/>
      <c r="E1017" s="94"/>
    </row>
    <row r="1018" spans="1:5" x14ac:dyDescent="0.25">
      <c r="A1018" s="94"/>
      <c r="B1018" s="94"/>
      <c r="C1018" s="94"/>
      <c r="D1018" s="94"/>
      <c r="E1018" s="94"/>
    </row>
    <row r="1019" spans="1:5" x14ac:dyDescent="0.25">
      <c r="A1019" s="94"/>
      <c r="B1019" s="94"/>
      <c r="C1019" s="94"/>
      <c r="D1019" s="94"/>
      <c r="E1019" s="94"/>
    </row>
    <row r="1020" spans="1:5" x14ac:dyDescent="0.25">
      <c r="A1020" s="94"/>
      <c r="B1020" s="94"/>
      <c r="C1020" s="94"/>
      <c r="D1020" s="94"/>
      <c r="E1020" s="94"/>
    </row>
    <row r="1021" spans="1:5" x14ac:dyDescent="0.25">
      <c r="A1021" s="94"/>
      <c r="B1021" s="94"/>
      <c r="C1021" s="94"/>
      <c r="D1021" s="94"/>
      <c r="E1021" s="94"/>
    </row>
    <row r="1022" spans="1:5" x14ac:dyDescent="0.25">
      <c r="A1022" s="94"/>
      <c r="B1022" s="94"/>
      <c r="C1022" s="94"/>
      <c r="D1022" s="94"/>
      <c r="E1022" s="94"/>
    </row>
    <row r="1023" spans="1:5" x14ac:dyDescent="0.25">
      <c r="A1023" s="94"/>
      <c r="B1023" s="94"/>
      <c r="C1023" s="94"/>
      <c r="D1023" s="94"/>
      <c r="E1023" s="94"/>
    </row>
    <row r="1024" spans="1:5" x14ac:dyDescent="0.25">
      <c r="A1024" s="94"/>
      <c r="B1024" s="94"/>
      <c r="C1024" s="94"/>
      <c r="D1024" s="94"/>
      <c r="E1024" s="94"/>
    </row>
    <row r="1025" spans="1:5" x14ac:dyDescent="0.25">
      <c r="A1025" s="94"/>
      <c r="B1025" s="94"/>
      <c r="C1025" s="94"/>
      <c r="D1025" s="94"/>
      <c r="E1025" s="94"/>
    </row>
    <row r="1026" spans="1:5" x14ac:dyDescent="0.25">
      <c r="A1026" s="94"/>
      <c r="B1026" s="94"/>
      <c r="C1026" s="94"/>
      <c r="D1026" s="94"/>
      <c r="E1026" s="94"/>
    </row>
    <row r="1027" spans="1:5" x14ac:dyDescent="0.25">
      <c r="A1027" s="94"/>
      <c r="B1027" s="94"/>
      <c r="C1027" s="94"/>
      <c r="D1027" s="94"/>
      <c r="E1027" s="94"/>
    </row>
    <row r="1028" spans="1:5" x14ac:dyDescent="0.25">
      <c r="A1028" s="94"/>
      <c r="B1028" s="94"/>
      <c r="C1028" s="94"/>
      <c r="D1028" s="94"/>
      <c r="E1028" s="94"/>
    </row>
    <row r="1029" spans="1:5" x14ac:dyDescent="0.25">
      <c r="A1029" s="94"/>
      <c r="B1029" s="94"/>
      <c r="C1029" s="94"/>
      <c r="D1029" s="94"/>
      <c r="E1029" s="94"/>
    </row>
    <row r="1030" spans="1:5" x14ac:dyDescent="0.25">
      <c r="A1030" s="94"/>
      <c r="B1030" s="94"/>
      <c r="C1030" s="94"/>
      <c r="D1030" s="94"/>
      <c r="E1030" s="94"/>
    </row>
    <row r="1031" spans="1:5" x14ac:dyDescent="0.25">
      <c r="A1031" s="94"/>
      <c r="B1031" s="94"/>
      <c r="C1031" s="94"/>
      <c r="D1031" s="94"/>
      <c r="E1031" s="94"/>
    </row>
    <row r="1032" spans="1:5" x14ac:dyDescent="0.25">
      <c r="A1032" s="94"/>
      <c r="B1032" s="94"/>
      <c r="C1032" s="94"/>
      <c r="D1032" s="94"/>
      <c r="E1032" s="94"/>
    </row>
    <row r="1033" spans="1:5" x14ac:dyDescent="0.25">
      <c r="A1033" s="94"/>
      <c r="B1033" s="94"/>
      <c r="C1033" s="94"/>
      <c r="D1033" s="94"/>
      <c r="E1033" s="94"/>
    </row>
    <row r="1034" spans="1:5" x14ac:dyDescent="0.25">
      <c r="A1034" s="94"/>
      <c r="B1034" s="94"/>
      <c r="C1034" s="94"/>
      <c r="D1034" s="94"/>
      <c r="E1034" s="94"/>
    </row>
    <row r="1035" spans="1:5" x14ac:dyDescent="0.25">
      <c r="A1035" s="94"/>
      <c r="B1035" s="94"/>
      <c r="C1035" s="94"/>
      <c r="D1035" s="94"/>
      <c r="E1035" s="94"/>
    </row>
    <row r="1036" spans="1:5" x14ac:dyDescent="0.25">
      <c r="A1036" s="94"/>
      <c r="B1036" s="94"/>
      <c r="C1036" s="94"/>
      <c r="D1036" s="94"/>
      <c r="E1036" s="94"/>
    </row>
    <row r="1037" spans="1:5" x14ac:dyDescent="0.25">
      <c r="A1037" s="94"/>
      <c r="B1037" s="94"/>
      <c r="C1037" s="94"/>
      <c r="D1037" s="94"/>
      <c r="E1037" s="94"/>
    </row>
    <row r="1038" spans="1:5" x14ac:dyDescent="0.25">
      <c r="A1038" s="98" t="s">
        <v>11</v>
      </c>
      <c r="B1038" s="94">
        <f>SUM(B990:B1037)</f>
        <v>0</v>
      </c>
      <c r="C1038" s="94"/>
      <c r="D1038" s="94"/>
      <c r="E1038" s="94"/>
    </row>
    <row r="1041" spans="1:5" x14ac:dyDescent="0.25">
      <c r="A1041" s="98" t="s">
        <v>0</v>
      </c>
      <c r="B1041" s="98" t="s">
        <v>28</v>
      </c>
      <c r="C1041" s="98" t="s">
        <v>1315</v>
      </c>
      <c r="D1041" s="98" t="s">
        <v>537</v>
      </c>
      <c r="E1041" s="98" t="s">
        <v>175</v>
      </c>
    </row>
    <row r="1042" spans="1:5" x14ac:dyDescent="0.25">
      <c r="A1042" s="95" t="s">
        <v>23</v>
      </c>
      <c r="B1042" s="94">
        <v>0</v>
      </c>
      <c r="C1042" s="94" t="s">
        <v>23</v>
      </c>
      <c r="D1042" s="94" t="s">
        <v>23</v>
      </c>
      <c r="E1042" s="94" t="s">
        <v>23</v>
      </c>
    </row>
    <row r="1043" spans="1:5" x14ac:dyDescent="0.25">
      <c r="A1043" s="94" t="s">
        <v>23</v>
      </c>
      <c r="B1043" s="94">
        <v>0</v>
      </c>
      <c r="C1043" s="94" t="s">
        <v>23</v>
      </c>
      <c r="D1043" s="94" t="s">
        <v>23</v>
      </c>
      <c r="E1043" s="94" t="s">
        <v>23</v>
      </c>
    </row>
    <row r="1044" spans="1:5" x14ac:dyDescent="0.25">
      <c r="A1044" s="94" t="s">
        <v>23</v>
      </c>
      <c r="B1044" s="94">
        <v>0</v>
      </c>
      <c r="C1044" s="94" t="s">
        <v>23</v>
      </c>
      <c r="D1044" s="94" t="s">
        <v>23</v>
      </c>
      <c r="E1044" s="94" t="s">
        <v>23</v>
      </c>
    </row>
    <row r="1045" spans="1:5" x14ac:dyDescent="0.25">
      <c r="A1045" s="94"/>
      <c r="B1045" s="94"/>
      <c r="C1045" s="94"/>
      <c r="D1045" s="94"/>
      <c r="E1045" s="94"/>
    </row>
    <row r="1046" spans="1:5" x14ac:dyDescent="0.25">
      <c r="A1046" s="94"/>
      <c r="B1046" s="94"/>
      <c r="C1046" s="94"/>
      <c r="D1046" s="94"/>
      <c r="E1046" s="94"/>
    </row>
    <row r="1047" spans="1:5" x14ac:dyDescent="0.25">
      <c r="A1047" s="94"/>
      <c r="B1047" s="94"/>
      <c r="C1047" s="94"/>
      <c r="D1047" s="94"/>
      <c r="E1047" s="94"/>
    </row>
    <row r="1048" spans="1:5" x14ac:dyDescent="0.25">
      <c r="A1048" s="94"/>
      <c r="B1048" s="94"/>
      <c r="C1048" s="94"/>
      <c r="D1048" s="94"/>
      <c r="E1048" s="94"/>
    </row>
    <row r="1049" spans="1:5" x14ac:dyDescent="0.25">
      <c r="A1049" s="94"/>
      <c r="B1049" s="94"/>
      <c r="C1049" s="94"/>
      <c r="D1049" s="94"/>
      <c r="E1049" s="94"/>
    </row>
    <row r="1050" spans="1:5" x14ac:dyDescent="0.25">
      <c r="A1050" s="94"/>
      <c r="B1050" s="94"/>
      <c r="C1050" s="94"/>
      <c r="D1050" s="94"/>
      <c r="E1050" s="94"/>
    </row>
    <row r="1051" spans="1:5" x14ac:dyDescent="0.25">
      <c r="A1051" s="94"/>
      <c r="B1051" s="94"/>
      <c r="C1051" s="94"/>
      <c r="D1051" s="94"/>
      <c r="E1051" s="94"/>
    </row>
    <row r="1052" spans="1:5" x14ac:dyDescent="0.25">
      <c r="A1052" s="94"/>
      <c r="B1052" s="94"/>
      <c r="C1052" s="94"/>
      <c r="D1052" s="94"/>
      <c r="E1052" s="94"/>
    </row>
    <row r="1053" spans="1:5" x14ac:dyDescent="0.25">
      <c r="A1053" s="94"/>
      <c r="B1053" s="94"/>
      <c r="C1053" s="94"/>
      <c r="D1053" s="94"/>
      <c r="E1053" s="94"/>
    </row>
    <row r="1054" spans="1:5" x14ac:dyDescent="0.25">
      <c r="A1054" s="94"/>
      <c r="B1054" s="94"/>
      <c r="C1054" s="94"/>
      <c r="D1054" s="94"/>
      <c r="E1054" s="94"/>
    </row>
    <row r="1055" spans="1:5" x14ac:dyDescent="0.25">
      <c r="A1055" s="94"/>
      <c r="B1055" s="94"/>
      <c r="C1055" s="94"/>
      <c r="D1055" s="94"/>
      <c r="E1055" s="94"/>
    </row>
    <row r="1056" spans="1:5" x14ac:dyDescent="0.25">
      <c r="A1056" s="94"/>
      <c r="B1056" s="94"/>
      <c r="C1056" s="94"/>
      <c r="D1056" s="94"/>
      <c r="E1056" s="94"/>
    </row>
    <row r="1057" spans="1:5" x14ac:dyDescent="0.25">
      <c r="A1057" s="94"/>
      <c r="B1057" s="94"/>
      <c r="C1057" s="94"/>
      <c r="D1057" s="94"/>
      <c r="E1057" s="94"/>
    </row>
    <row r="1058" spans="1:5" x14ac:dyDescent="0.25">
      <c r="A1058" s="94"/>
      <c r="B1058" s="94"/>
      <c r="C1058" s="94"/>
      <c r="D1058" s="94"/>
      <c r="E1058" s="94"/>
    </row>
    <row r="1059" spans="1:5" x14ac:dyDescent="0.25">
      <c r="A1059" s="94"/>
      <c r="B1059" s="94"/>
      <c r="C1059" s="94"/>
      <c r="D1059" s="94"/>
      <c r="E1059" s="94"/>
    </row>
    <row r="1060" spans="1:5" x14ac:dyDescent="0.25">
      <c r="A1060" s="94"/>
      <c r="B1060" s="94"/>
      <c r="C1060" s="94"/>
      <c r="D1060" s="94"/>
      <c r="E1060" s="94"/>
    </row>
    <row r="1061" spans="1:5" x14ac:dyDescent="0.25">
      <c r="A1061" s="94"/>
      <c r="B1061" s="94"/>
      <c r="C1061" s="94"/>
      <c r="D1061" s="94"/>
      <c r="E1061" s="94"/>
    </row>
    <row r="1062" spans="1:5" x14ac:dyDescent="0.25">
      <c r="A1062" s="94"/>
      <c r="B1062" s="94"/>
      <c r="C1062" s="94"/>
      <c r="D1062" s="94"/>
      <c r="E1062" s="94"/>
    </row>
    <row r="1063" spans="1:5" x14ac:dyDescent="0.25">
      <c r="A1063" s="94"/>
      <c r="B1063" s="94"/>
      <c r="C1063" s="94"/>
      <c r="D1063" s="94"/>
      <c r="E1063" s="94"/>
    </row>
    <row r="1064" spans="1:5" x14ac:dyDescent="0.25">
      <c r="A1064" s="94"/>
      <c r="B1064" s="94"/>
      <c r="C1064" s="94"/>
      <c r="D1064" s="94"/>
      <c r="E1064" s="94"/>
    </row>
    <row r="1065" spans="1:5" x14ac:dyDescent="0.25">
      <c r="A1065" s="94"/>
      <c r="B1065" s="94"/>
      <c r="C1065" s="94"/>
      <c r="D1065" s="94"/>
      <c r="E1065" s="94"/>
    </row>
    <row r="1066" spans="1:5" x14ac:dyDescent="0.25">
      <c r="A1066" s="94"/>
      <c r="B1066" s="94"/>
      <c r="C1066" s="94"/>
      <c r="D1066" s="94"/>
      <c r="E1066" s="94"/>
    </row>
    <row r="1067" spans="1:5" x14ac:dyDescent="0.25">
      <c r="A1067" s="94"/>
      <c r="B1067" s="94"/>
      <c r="C1067" s="94"/>
      <c r="D1067" s="94"/>
      <c r="E1067" s="94"/>
    </row>
    <row r="1068" spans="1:5" x14ac:dyDescent="0.25">
      <c r="A1068" s="94"/>
      <c r="B1068" s="94"/>
      <c r="C1068" s="94"/>
      <c r="D1068" s="94"/>
      <c r="E1068" s="94"/>
    </row>
    <row r="1069" spans="1:5" x14ac:dyDescent="0.25">
      <c r="A1069" s="94"/>
      <c r="B1069" s="94"/>
      <c r="C1069" s="94"/>
      <c r="D1069" s="94"/>
      <c r="E1069" s="94"/>
    </row>
    <row r="1070" spans="1:5" x14ac:dyDescent="0.25">
      <c r="A1070" s="94"/>
      <c r="B1070" s="94"/>
      <c r="C1070" s="94"/>
      <c r="D1070" s="94"/>
      <c r="E1070" s="94"/>
    </row>
    <row r="1071" spans="1:5" x14ac:dyDescent="0.25">
      <c r="A1071" s="94"/>
      <c r="B1071" s="94"/>
      <c r="C1071" s="94"/>
      <c r="D1071" s="94"/>
      <c r="E1071" s="94"/>
    </row>
    <row r="1072" spans="1:5" x14ac:dyDescent="0.25">
      <c r="A1072" s="94"/>
      <c r="B1072" s="94"/>
      <c r="C1072" s="94"/>
      <c r="D1072" s="94"/>
      <c r="E1072" s="94"/>
    </row>
    <row r="1073" spans="1:5" x14ac:dyDescent="0.25">
      <c r="A1073" s="94"/>
      <c r="B1073" s="94"/>
      <c r="C1073" s="94"/>
      <c r="D1073" s="94"/>
      <c r="E1073" s="94"/>
    </row>
    <row r="1074" spans="1:5" x14ac:dyDescent="0.25">
      <c r="A1074" s="94"/>
      <c r="B1074" s="94"/>
      <c r="C1074" s="94"/>
      <c r="D1074" s="94"/>
      <c r="E1074" s="94"/>
    </row>
    <row r="1075" spans="1:5" x14ac:dyDescent="0.25">
      <c r="A1075" s="94"/>
      <c r="B1075" s="94"/>
      <c r="C1075" s="94"/>
      <c r="D1075" s="94"/>
      <c r="E1075" s="94"/>
    </row>
    <row r="1076" spans="1:5" x14ac:dyDescent="0.25">
      <c r="A1076" s="94"/>
      <c r="B1076" s="94"/>
      <c r="C1076" s="94"/>
      <c r="D1076" s="94"/>
      <c r="E1076" s="94"/>
    </row>
    <row r="1077" spans="1:5" x14ac:dyDescent="0.25">
      <c r="A1077" s="94"/>
      <c r="B1077" s="94"/>
      <c r="C1077" s="94"/>
      <c r="D1077" s="94"/>
      <c r="E1077" s="94"/>
    </row>
    <row r="1078" spans="1:5" x14ac:dyDescent="0.25">
      <c r="A1078" s="94"/>
      <c r="B1078" s="94"/>
      <c r="C1078" s="94"/>
      <c r="D1078" s="94"/>
      <c r="E1078" s="94"/>
    </row>
    <row r="1079" spans="1:5" x14ac:dyDescent="0.25">
      <c r="A1079" s="94"/>
      <c r="B1079" s="94"/>
      <c r="C1079" s="94"/>
      <c r="D1079" s="94"/>
      <c r="E1079" s="94"/>
    </row>
    <row r="1080" spans="1:5" x14ac:dyDescent="0.25">
      <c r="A1080" s="94"/>
      <c r="B1080" s="94"/>
      <c r="C1080" s="94"/>
      <c r="D1080" s="94"/>
      <c r="E1080" s="94"/>
    </row>
    <row r="1081" spans="1:5" x14ac:dyDescent="0.25">
      <c r="A1081" s="94"/>
      <c r="B1081" s="94"/>
      <c r="C1081" s="94"/>
      <c r="D1081" s="94"/>
      <c r="E1081" s="94"/>
    </row>
    <row r="1082" spans="1:5" x14ac:dyDescent="0.25">
      <c r="A1082" s="94"/>
      <c r="B1082" s="94"/>
      <c r="C1082" s="94"/>
      <c r="D1082" s="94"/>
      <c r="E1082" s="94"/>
    </row>
    <row r="1083" spans="1:5" x14ac:dyDescent="0.25">
      <c r="A1083" s="94"/>
      <c r="B1083" s="94"/>
      <c r="C1083" s="94"/>
      <c r="D1083" s="94"/>
      <c r="E1083" s="94"/>
    </row>
    <row r="1084" spans="1:5" x14ac:dyDescent="0.25">
      <c r="A1084" s="94"/>
      <c r="B1084" s="94"/>
      <c r="C1084" s="94"/>
      <c r="D1084" s="94"/>
      <c r="E1084" s="94"/>
    </row>
    <row r="1085" spans="1:5" x14ac:dyDescent="0.25">
      <c r="A1085" s="94"/>
      <c r="B1085" s="94"/>
      <c r="C1085" s="94"/>
      <c r="D1085" s="94"/>
      <c r="E1085" s="94"/>
    </row>
    <row r="1086" spans="1:5" x14ac:dyDescent="0.25">
      <c r="A1086" s="94"/>
      <c r="B1086" s="94"/>
      <c r="C1086" s="94"/>
      <c r="D1086" s="94"/>
      <c r="E1086" s="94"/>
    </row>
    <row r="1087" spans="1:5" x14ac:dyDescent="0.25">
      <c r="A1087" s="94"/>
      <c r="B1087" s="94"/>
      <c r="C1087" s="94"/>
      <c r="D1087" s="94"/>
      <c r="E1087" s="94"/>
    </row>
    <row r="1088" spans="1:5" x14ac:dyDescent="0.25">
      <c r="A1088" s="94"/>
      <c r="B1088" s="94"/>
      <c r="C1088" s="94"/>
      <c r="D1088" s="94"/>
      <c r="E1088" s="94"/>
    </row>
    <row r="1089" spans="1:5" x14ac:dyDescent="0.25">
      <c r="A1089" s="94"/>
      <c r="B1089" s="94"/>
      <c r="C1089" s="94"/>
      <c r="D1089" s="94"/>
      <c r="E1089" s="94"/>
    </row>
    <row r="1090" spans="1:5" x14ac:dyDescent="0.25">
      <c r="A1090" s="98" t="s">
        <v>11</v>
      </c>
      <c r="B1090" s="94">
        <f>SUM(B1042:B1089)</f>
        <v>0</v>
      </c>
      <c r="C1090" s="94"/>
      <c r="D1090" s="94"/>
      <c r="E1090" s="94"/>
    </row>
    <row r="1093" spans="1:5" x14ac:dyDescent="0.25">
      <c r="A1093" s="98" t="s">
        <v>0</v>
      </c>
      <c r="B1093" s="98" t="s">
        <v>28</v>
      </c>
      <c r="C1093" s="98" t="s">
        <v>1315</v>
      </c>
      <c r="D1093" s="98" t="s">
        <v>537</v>
      </c>
      <c r="E1093" s="98" t="s">
        <v>175</v>
      </c>
    </row>
    <row r="1094" spans="1:5" x14ac:dyDescent="0.25">
      <c r="A1094" s="95" t="s">
        <v>23</v>
      </c>
      <c r="B1094" s="94">
        <v>0</v>
      </c>
      <c r="C1094" s="94" t="s">
        <v>23</v>
      </c>
      <c r="D1094" s="94" t="s">
        <v>23</v>
      </c>
      <c r="E1094" s="94" t="s">
        <v>23</v>
      </c>
    </row>
    <row r="1095" spans="1:5" x14ac:dyDescent="0.25">
      <c r="A1095" s="94" t="s">
        <v>23</v>
      </c>
      <c r="B1095" s="94">
        <v>0</v>
      </c>
      <c r="C1095" s="94" t="s">
        <v>23</v>
      </c>
      <c r="D1095" s="94" t="s">
        <v>23</v>
      </c>
      <c r="E1095" s="94" t="s">
        <v>23</v>
      </c>
    </row>
    <row r="1096" spans="1:5" x14ac:dyDescent="0.25">
      <c r="A1096" s="94" t="s">
        <v>23</v>
      </c>
      <c r="B1096" s="94">
        <v>0</v>
      </c>
      <c r="C1096" s="94" t="s">
        <v>23</v>
      </c>
      <c r="D1096" s="94" t="s">
        <v>23</v>
      </c>
      <c r="E1096" s="94" t="s">
        <v>23</v>
      </c>
    </row>
    <row r="1097" spans="1:5" x14ac:dyDescent="0.25">
      <c r="A1097" s="94"/>
      <c r="B1097" s="94"/>
      <c r="C1097" s="94"/>
      <c r="D1097" s="94"/>
      <c r="E1097" s="94"/>
    </row>
    <row r="1098" spans="1:5" x14ac:dyDescent="0.25">
      <c r="A1098" s="94"/>
      <c r="B1098" s="94"/>
      <c r="C1098" s="94"/>
      <c r="D1098" s="94"/>
      <c r="E1098" s="94"/>
    </row>
    <row r="1099" spans="1:5" x14ac:dyDescent="0.25">
      <c r="A1099" s="94"/>
      <c r="B1099" s="94"/>
      <c r="C1099" s="94"/>
      <c r="D1099" s="94"/>
      <c r="E1099" s="94"/>
    </row>
    <row r="1100" spans="1:5" x14ac:dyDescent="0.25">
      <c r="A1100" s="94"/>
      <c r="B1100" s="94"/>
      <c r="C1100" s="94"/>
      <c r="D1100" s="94"/>
      <c r="E1100" s="94"/>
    </row>
    <row r="1101" spans="1:5" x14ac:dyDescent="0.25">
      <c r="A1101" s="94"/>
      <c r="B1101" s="94"/>
      <c r="C1101" s="94"/>
      <c r="D1101" s="94"/>
      <c r="E1101" s="94"/>
    </row>
    <row r="1102" spans="1:5" x14ac:dyDescent="0.25">
      <c r="A1102" s="94"/>
      <c r="B1102" s="94"/>
      <c r="C1102" s="94"/>
      <c r="D1102" s="94"/>
      <c r="E1102" s="94"/>
    </row>
    <row r="1103" spans="1:5" x14ac:dyDescent="0.25">
      <c r="A1103" s="94"/>
      <c r="B1103" s="94"/>
      <c r="C1103" s="94"/>
      <c r="D1103" s="94"/>
      <c r="E1103" s="94"/>
    </row>
    <row r="1104" spans="1:5" x14ac:dyDescent="0.25">
      <c r="A1104" s="94"/>
      <c r="B1104" s="94"/>
      <c r="C1104" s="94"/>
      <c r="D1104" s="94"/>
      <c r="E1104" s="94"/>
    </row>
    <row r="1105" spans="1:5" x14ac:dyDescent="0.25">
      <c r="A1105" s="94"/>
      <c r="B1105" s="94"/>
      <c r="C1105" s="94"/>
      <c r="D1105" s="94"/>
      <c r="E1105" s="94"/>
    </row>
    <row r="1106" spans="1:5" x14ac:dyDescent="0.25">
      <c r="A1106" s="94"/>
      <c r="B1106" s="94"/>
      <c r="C1106" s="94"/>
      <c r="D1106" s="94"/>
      <c r="E1106" s="94"/>
    </row>
    <row r="1107" spans="1:5" x14ac:dyDescent="0.25">
      <c r="A1107" s="94"/>
      <c r="B1107" s="94"/>
      <c r="C1107" s="94"/>
      <c r="D1107" s="94"/>
      <c r="E1107" s="94"/>
    </row>
    <row r="1108" spans="1:5" x14ac:dyDescent="0.25">
      <c r="A1108" s="94"/>
      <c r="B1108" s="94"/>
      <c r="C1108" s="94"/>
      <c r="D1108" s="94"/>
      <c r="E1108" s="94"/>
    </row>
    <row r="1109" spans="1:5" x14ac:dyDescent="0.25">
      <c r="A1109" s="94"/>
      <c r="B1109" s="94"/>
      <c r="C1109" s="94"/>
      <c r="D1109" s="94"/>
      <c r="E1109" s="94"/>
    </row>
    <row r="1110" spans="1:5" x14ac:dyDescent="0.25">
      <c r="A1110" s="94"/>
      <c r="B1110" s="94"/>
      <c r="C1110" s="94"/>
      <c r="D1110" s="94"/>
      <c r="E1110" s="94"/>
    </row>
    <row r="1111" spans="1:5" x14ac:dyDescent="0.25">
      <c r="A1111" s="94"/>
      <c r="B1111" s="94"/>
      <c r="C1111" s="94"/>
      <c r="D1111" s="94"/>
      <c r="E1111" s="94"/>
    </row>
    <row r="1112" spans="1:5" x14ac:dyDescent="0.25">
      <c r="A1112" s="94"/>
      <c r="B1112" s="94"/>
      <c r="C1112" s="94"/>
      <c r="D1112" s="94"/>
      <c r="E1112" s="94"/>
    </row>
    <row r="1113" spans="1:5" x14ac:dyDescent="0.25">
      <c r="A1113" s="94"/>
      <c r="B1113" s="94"/>
      <c r="C1113" s="94"/>
      <c r="D1113" s="94"/>
      <c r="E1113" s="94"/>
    </row>
    <row r="1114" spans="1:5" x14ac:dyDescent="0.25">
      <c r="A1114" s="94"/>
      <c r="B1114" s="94"/>
      <c r="C1114" s="94"/>
      <c r="D1114" s="94"/>
      <c r="E1114" s="94"/>
    </row>
    <row r="1115" spans="1:5" x14ac:dyDescent="0.25">
      <c r="A1115" s="94"/>
      <c r="B1115" s="94"/>
      <c r="C1115" s="94"/>
      <c r="D1115" s="94"/>
      <c r="E1115" s="94"/>
    </row>
    <row r="1116" spans="1:5" x14ac:dyDescent="0.25">
      <c r="A1116" s="94"/>
      <c r="B1116" s="94"/>
      <c r="C1116" s="94"/>
      <c r="D1116" s="94"/>
      <c r="E1116" s="94"/>
    </row>
    <row r="1117" spans="1:5" x14ac:dyDescent="0.25">
      <c r="A1117" s="94"/>
      <c r="B1117" s="94"/>
      <c r="C1117" s="94"/>
      <c r="D1117" s="94"/>
      <c r="E1117" s="94"/>
    </row>
    <row r="1118" spans="1:5" x14ac:dyDescent="0.25">
      <c r="A1118" s="94"/>
      <c r="B1118" s="94"/>
      <c r="C1118" s="94"/>
      <c r="D1118" s="94"/>
      <c r="E1118" s="94"/>
    </row>
    <row r="1119" spans="1:5" x14ac:dyDescent="0.25">
      <c r="A1119" s="94"/>
      <c r="B1119" s="94"/>
      <c r="C1119" s="94"/>
      <c r="D1119" s="94"/>
      <c r="E1119" s="94"/>
    </row>
    <row r="1120" spans="1:5" x14ac:dyDescent="0.25">
      <c r="A1120" s="94"/>
      <c r="B1120" s="94"/>
      <c r="C1120" s="94"/>
      <c r="D1120" s="94"/>
      <c r="E1120" s="94"/>
    </row>
    <row r="1121" spans="1:5" x14ac:dyDescent="0.25">
      <c r="A1121" s="94"/>
      <c r="B1121" s="94"/>
      <c r="C1121" s="94"/>
      <c r="D1121" s="94"/>
      <c r="E1121" s="94"/>
    </row>
    <row r="1122" spans="1:5" x14ac:dyDescent="0.25">
      <c r="A1122" s="94"/>
      <c r="B1122" s="94"/>
      <c r="C1122" s="94"/>
      <c r="D1122" s="94"/>
      <c r="E1122" s="94"/>
    </row>
    <row r="1123" spans="1:5" x14ac:dyDescent="0.25">
      <c r="A1123" s="94"/>
      <c r="B1123" s="94"/>
      <c r="C1123" s="94"/>
      <c r="D1123" s="94"/>
      <c r="E1123" s="94"/>
    </row>
    <row r="1124" spans="1:5" x14ac:dyDescent="0.25">
      <c r="A1124" s="94"/>
      <c r="B1124" s="94"/>
      <c r="C1124" s="94"/>
      <c r="D1124" s="94"/>
      <c r="E1124" s="94"/>
    </row>
    <row r="1125" spans="1:5" x14ac:dyDescent="0.25">
      <c r="A1125" s="94"/>
      <c r="B1125" s="94"/>
      <c r="C1125" s="94"/>
      <c r="D1125" s="94"/>
      <c r="E1125" s="94"/>
    </row>
    <row r="1126" spans="1:5" x14ac:dyDescent="0.25">
      <c r="A1126" s="94"/>
      <c r="B1126" s="94"/>
      <c r="C1126" s="94"/>
      <c r="D1126" s="94"/>
      <c r="E1126" s="94"/>
    </row>
    <row r="1127" spans="1:5" x14ac:dyDescent="0.25">
      <c r="A1127" s="94"/>
      <c r="B1127" s="94"/>
      <c r="C1127" s="94"/>
      <c r="D1127" s="94"/>
      <c r="E1127" s="94"/>
    </row>
    <row r="1128" spans="1:5" x14ac:dyDescent="0.25">
      <c r="A1128" s="94"/>
      <c r="B1128" s="94"/>
      <c r="C1128" s="94"/>
      <c r="D1128" s="94"/>
      <c r="E1128" s="94"/>
    </row>
    <row r="1129" spans="1:5" x14ac:dyDescent="0.25">
      <c r="A1129" s="94"/>
      <c r="B1129" s="94"/>
      <c r="C1129" s="94"/>
      <c r="D1129" s="94"/>
      <c r="E1129" s="94"/>
    </row>
    <row r="1130" spans="1:5" x14ac:dyDescent="0.25">
      <c r="A1130" s="94"/>
      <c r="B1130" s="94"/>
      <c r="C1130" s="94"/>
      <c r="D1130" s="94"/>
      <c r="E1130" s="94"/>
    </row>
    <row r="1131" spans="1:5" x14ac:dyDescent="0.25">
      <c r="A1131" s="94"/>
      <c r="B1131" s="94"/>
      <c r="C1131" s="94"/>
      <c r="D1131" s="94"/>
      <c r="E1131" s="94"/>
    </row>
    <row r="1132" spans="1:5" x14ac:dyDescent="0.25">
      <c r="A1132" s="94"/>
      <c r="B1132" s="94"/>
      <c r="C1132" s="94"/>
      <c r="D1132" s="94"/>
      <c r="E1132" s="94"/>
    </row>
    <row r="1133" spans="1:5" x14ac:dyDescent="0.25">
      <c r="A1133" s="94"/>
      <c r="B1133" s="94"/>
      <c r="C1133" s="94"/>
      <c r="D1133" s="94"/>
      <c r="E1133" s="94"/>
    </row>
    <row r="1134" spans="1:5" x14ac:dyDescent="0.25">
      <c r="A1134" s="94"/>
      <c r="B1134" s="94"/>
      <c r="C1134" s="94"/>
      <c r="D1134" s="94"/>
      <c r="E1134" s="94"/>
    </row>
    <row r="1135" spans="1:5" x14ac:dyDescent="0.25">
      <c r="A1135" s="94"/>
      <c r="B1135" s="94"/>
      <c r="C1135" s="94"/>
      <c r="D1135" s="94"/>
      <c r="E1135" s="94"/>
    </row>
    <row r="1136" spans="1:5" x14ac:dyDescent="0.25">
      <c r="A1136" s="94"/>
      <c r="B1136" s="94"/>
      <c r="C1136" s="94"/>
      <c r="D1136" s="94"/>
      <c r="E1136" s="94"/>
    </row>
    <row r="1137" spans="1:5" x14ac:dyDescent="0.25">
      <c r="A1137" s="94"/>
      <c r="B1137" s="94"/>
      <c r="C1137" s="94"/>
      <c r="D1137" s="94"/>
      <c r="E1137" s="94"/>
    </row>
    <row r="1138" spans="1:5" x14ac:dyDescent="0.25">
      <c r="A1138" s="94"/>
      <c r="B1138" s="94"/>
      <c r="C1138" s="94"/>
      <c r="D1138" s="94"/>
      <c r="E1138" s="94"/>
    </row>
    <row r="1139" spans="1:5" x14ac:dyDescent="0.25">
      <c r="A1139" s="94"/>
      <c r="B1139" s="94"/>
      <c r="C1139" s="94"/>
      <c r="D1139" s="94"/>
      <c r="E1139" s="94"/>
    </row>
    <row r="1140" spans="1:5" x14ac:dyDescent="0.25">
      <c r="A1140" s="94"/>
      <c r="B1140" s="94"/>
      <c r="C1140" s="94"/>
      <c r="D1140" s="94"/>
      <c r="E1140" s="94"/>
    </row>
    <row r="1141" spans="1:5" x14ac:dyDescent="0.25">
      <c r="A1141" s="94"/>
      <c r="B1141" s="94"/>
      <c r="C1141" s="94"/>
      <c r="D1141" s="94"/>
      <c r="E1141" s="94"/>
    </row>
    <row r="1142" spans="1:5" x14ac:dyDescent="0.25">
      <c r="A1142" s="98" t="s">
        <v>11</v>
      </c>
      <c r="B1142" s="94">
        <f>SUM(B1094:B1141)</f>
        <v>0</v>
      </c>
      <c r="C1142" s="94"/>
      <c r="D1142" s="94"/>
      <c r="E1142" s="94"/>
    </row>
    <row r="1145" spans="1:5" x14ac:dyDescent="0.25">
      <c r="A1145" s="98" t="s">
        <v>0</v>
      </c>
      <c r="B1145" s="98" t="s">
        <v>28</v>
      </c>
      <c r="C1145" s="98" t="s">
        <v>1315</v>
      </c>
      <c r="D1145" s="98" t="s">
        <v>537</v>
      </c>
      <c r="E1145" s="98" t="s">
        <v>175</v>
      </c>
    </row>
    <row r="1146" spans="1:5" x14ac:dyDescent="0.25">
      <c r="A1146" s="95" t="s">
        <v>23</v>
      </c>
      <c r="B1146" s="94">
        <v>0</v>
      </c>
      <c r="C1146" s="94" t="s">
        <v>23</v>
      </c>
      <c r="D1146" s="94" t="s">
        <v>23</v>
      </c>
      <c r="E1146" s="94" t="s">
        <v>23</v>
      </c>
    </row>
    <row r="1147" spans="1:5" x14ac:dyDescent="0.25">
      <c r="A1147" s="94" t="s">
        <v>23</v>
      </c>
      <c r="B1147" s="94">
        <v>0</v>
      </c>
      <c r="C1147" s="94" t="s">
        <v>23</v>
      </c>
      <c r="D1147" s="94" t="s">
        <v>23</v>
      </c>
      <c r="E1147" s="94" t="s">
        <v>23</v>
      </c>
    </row>
    <row r="1148" spans="1:5" x14ac:dyDescent="0.25">
      <c r="A1148" s="94" t="s">
        <v>23</v>
      </c>
      <c r="B1148" s="94">
        <v>0</v>
      </c>
      <c r="C1148" s="94" t="s">
        <v>23</v>
      </c>
      <c r="D1148" s="94" t="s">
        <v>23</v>
      </c>
      <c r="E1148" s="94" t="s">
        <v>23</v>
      </c>
    </row>
    <row r="1149" spans="1:5" x14ac:dyDescent="0.25">
      <c r="A1149" s="94"/>
      <c r="B1149" s="94"/>
      <c r="C1149" s="94"/>
      <c r="D1149" s="94"/>
      <c r="E1149" s="94"/>
    </row>
    <row r="1150" spans="1:5" x14ac:dyDescent="0.25">
      <c r="A1150" s="94"/>
      <c r="B1150" s="94"/>
      <c r="C1150" s="94"/>
      <c r="D1150" s="94"/>
      <c r="E1150" s="94"/>
    </row>
    <row r="1151" spans="1:5" x14ac:dyDescent="0.25">
      <c r="A1151" s="94"/>
      <c r="B1151" s="94"/>
      <c r="C1151" s="94"/>
      <c r="D1151" s="94"/>
      <c r="E1151" s="94"/>
    </row>
    <row r="1152" spans="1:5" x14ac:dyDescent="0.25">
      <c r="A1152" s="94"/>
      <c r="B1152" s="94"/>
      <c r="C1152" s="94"/>
      <c r="D1152" s="94"/>
      <c r="E1152" s="94"/>
    </row>
    <row r="1153" spans="1:5" x14ac:dyDescent="0.25">
      <c r="A1153" s="94"/>
      <c r="B1153" s="94"/>
      <c r="C1153" s="94"/>
      <c r="D1153" s="94"/>
      <c r="E1153" s="94"/>
    </row>
    <row r="1154" spans="1:5" x14ac:dyDescent="0.25">
      <c r="A1154" s="94"/>
      <c r="B1154" s="94"/>
      <c r="C1154" s="94"/>
      <c r="D1154" s="94"/>
      <c r="E1154" s="94"/>
    </row>
    <row r="1155" spans="1:5" x14ac:dyDescent="0.25">
      <c r="A1155" s="94"/>
      <c r="B1155" s="94"/>
      <c r="C1155" s="94"/>
      <c r="D1155" s="94"/>
      <c r="E1155" s="94"/>
    </row>
    <row r="1156" spans="1:5" x14ac:dyDescent="0.25">
      <c r="A1156" s="94"/>
      <c r="B1156" s="94"/>
      <c r="C1156" s="94"/>
      <c r="D1156" s="94"/>
      <c r="E1156" s="94"/>
    </row>
    <row r="1157" spans="1:5" x14ac:dyDescent="0.25">
      <c r="A1157" s="94"/>
      <c r="B1157" s="94"/>
      <c r="C1157" s="94"/>
      <c r="D1157" s="94"/>
      <c r="E1157" s="94"/>
    </row>
    <row r="1158" spans="1:5" x14ac:dyDescent="0.25">
      <c r="A1158" s="94"/>
      <c r="B1158" s="94"/>
      <c r="C1158" s="94"/>
      <c r="D1158" s="94"/>
      <c r="E1158" s="94"/>
    </row>
    <row r="1159" spans="1:5" x14ac:dyDescent="0.25">
      <c r="A1159" s="94"/>
      <c r="B1159" s="94"/>
      <c r="C1159" s="94"/>
      <c r="D1159" s="94"/>
      <c r="E1159" s="94"/>
    </row>
    <row r="1160" spans="1:5" x14ac:dyDescent="0.25">
      <c r="A1160" s="94"/>
      <c r="B1160" s="94"/>
      <c r="C1160" s="94"/>
      <c r="D1160" s="94"/>
      <c r="E1160" s="94"/>
    </row>
    <row r="1161" spans="1:5" x14ac:dyDescent="0.25">
      <c r="A1161" s="94"/>
      <c r="B1161" s="94"/>
      <c r="C1161" s="94"/>
      <c r="D1161" s="94"/>
      <c r="E1161" s="94"/>
    </row>
    <row r="1162" spans="1:5" x14ac:dyDescent="0.25">
      <c r="A1162" s="94"/>
      <c r="B1162" s="94"/>
      <c r="C1162" s="94"/>
      <c r="D1162" s="94"/>
      <c r="E1162" s="94"/>
    </row>
    <row r="1163" spans="1:5" x14ac:dyDescent="0.25">
      <c r="A1163" s="94"/>
      <c r="B1163" s="94"/>
      <c r="C1163" s="94"/>
      <c r="D1163" s="94"/>
      <c r="E1163" s="94"/>
    </row>
    <row r="1164" spans="1:5" x14ac:dyDescent="0.25">
      <c r="A1164" s="94"/>
      <c r="B1164" s="94"/>
      <c r="C1164" s="94"/>
      <c r="D1164" s="94"/>
      <c r="E1164" s="94"/>
    </row>
    <row r="1165" spans="1:5" x14ac:dyDescent="0.25">
      <c r="A1165" s="94"/>
      <c r="B1165" s="94"/>
      <c r="C1165" s="94"/>
      <c r="D1165" s="94"/>
      <c r="E1165" s="94"/>
    </row>
    <row r="1166" spans="1:5" x14ac:dyDescent="0.25">
      <c r="A1166" s="94"/>
      <c r="B1166" s="94"/>
      <c r="C1166" s="94"/>
      <c r="D1166" s="94"/>
      <c r="E1166" s="94"/>
    </row>
    <row r="1167" spans="1:5" x14ac:dyDescent="0.25">
      <c r="A1167" s="94"/>
      <c r="B1167" s="94"/>
      <c r="C1167" s="94"/>
      <c r="D1167" s="94"/>
      <c r="E1167" s="94"/>
    </row>
    <row r="1168" spans="1:5" x14ac:dyDescent="0.25">
      <c r="A1168" s="94"/>
      <c r="B1168" s="94"/>
      <c r="C1168" s="94"/>
      <c r="D1168" s="94"/>
      <c r="E1168" s="94"/>
    </row>
    <row r="1169" spans="1:5" x14ac:dyDescent="0.25">
      <c r="A1169" s="94"/>
      <c r="B1169" s="94"/>
      <c r="C1169" s="94"/>
      <c r="D1169" s="94"/>
      <c r="E1169" s="94"/>
    </row>
    <row r="1170" spans="1:5" x14ac:dyDescent="0.25">
      <c r="A1170" s="94"/>
      <c r="B1170" s="94"/>
      <c r="C1170" s="94"/>
      <c r="D1170" s="94"/>
      <c r="E1170" s="94"/>
    </row>
    <row r="1171" spans="1:5" x14ac:dyDescent="0.25">
      <c r="A1171" s="94"/>
      <c r="B1171" s="94"/>
      <c r="C1171" s="94"/>
      <c r="D1171" s="94"/>
      <c r="E1171" s="94"/>
    </row>
    <row r="1172" spans="1:5" x14ac:dyDescent="0.25">
      <c r="A1172" s="94"/>
      <c r="B1172" s="94"/>
      <c r="C1172" s="94"/>
      <c r="D1172" s="94"/>
      <c r="E1172" s="94"/>
    </row>
    <row r="1173" spans="1:5" x14ac:dyDescent="0.25">
      <c r="A1173" s="94"/>
      <c r="B1173" s="94"/>
      <c r="C1173" s="94"/>
      <c r="D1173" s="94"/>
      <c r="E1173" s="94"/>
    </row>
    <row r="1174" spans="1:5" x14ac:dyDescent="0.25">
      <c r="A1174" s="94"/>
      <c r="B1174" s="94"/>
      <c r="C1174" s="94"/>
      <c r="D1174" s="94"/>
      <c r="E1174" s="94"/>
    </row>
    <row r="1175" spans="1:5" x14ac:dyDescent="0.25">
      <c r="A1175" s="94"/>
      <c r="B1175" s="94"/>
      <c r="C1175" s="94"/>
      <c r="D1175" s="94"/>
      <c r="E1175" s="94"/>
    </row>
    <row r="1176" spans="1:5" x14ac:dyDescent="0.25">
      <c r="A1176" s="94"/>
      <c r="B1176" s="94"/>
      <c r="C1176" s="94"/>
      <c r="D1176" s="94"/>
      <c r="E1176" s="94"/>
    </row>
    <row r="1177" spans="1:5" x14ac:dyDescent="0.25">
      <c r="A1177" s="94"/>
      <c r="B1177" s="94"/>
      <c r="C1177" s="94"/>
      <c r="D1177" s="94"/>
      <c r="E1177" s="94"/>
    </row>
    <row r="1178" spans="1:5" x14ac:dyDescent="0.25">
      <c r="A1178" s="94"/>
      <c r="B1178" s="94"/>
      <c r="C1178" s="94"/>
      <c r="D1178" s="94"/>
      <c r="E1178" s="94"/>
    </row>
    <row r="1179" spans="1:5" x14ac:dyDescent="0.25">
      <c r="A1179" s="94"/>
      <c r="B1179" s="94"/>
      <c r="C1179" s="94"/>
      <c r="D1179" s="94"/>
      <c r="E1179" s="94"/>
    </row>
    <row r="1180" spans="1:5" x14ac:dyDescent="0.25">
      <c r="A1180" s="94"/>
      <c r="B1180" s="94"/>
      <c r="C1180" s="94"/>
      <c r="D1180" s="94"/>
      <c r="E1180" s="94"/>
    </row>
    <row r="1181" spans="1:5" x14ac:dyDescent="0.25">
      <c r="A1181" s="94"/>
      <c r="B1181" s="94"/>
      <c r="C1181" s="94"/>
      <c r="D1181" s="94"/>
      <c r="E1181" s="94"/>
    </row>
    <row r="1182" spans="1:5" x14ac:dyDescent="0.25">
      <c r="A1182" s="94"/>
      <c r="B1182" s="94"/>
      <c r="C1182" s="94"/>
      <c r="D1182" s="94"/>
      <c r="E1182" s="94"/>
    </row>
    <row r="1183" spans="1:5" x14ac:dyDescent="0.25">
      <c r="A1183" s="94"/>
      <c r="B1183" s="94"/>
      <c r="C1183" s="94"/>
      <c r="D1183" s="94"/>
      <c r="E1183" s="94"/>
    </row>
    <row r="1184" spans="1:5" x14ac:dyDescent="0.25">
      <c r="A1184" s="94"/>
      <c r="B1184" s="94"/>
      <c r="C1184" s="94"/>
      <c r="D1184" s="94"/>
      <c r="E1184" s="94"/>
    </row>
    <row r="1185" spans="1:5" x14ac:dyDescent="0.25">
      <c r="A1185" s="94"/>
      <c r="B1185" s="94"/>
      <c r="C1185" s="94"/>
      <c r="D1185" s="94"/>
      <c r="E1185" s="94"/>
    </row>
    <row r="1186" spans="1:5" x14ac:dyDescent="0.25">
      <c r="A1186" s="94"/>
      <c r="B1186" s="94"/>
      <c r="C1186" s="94"/>
      <c r="D1186" s="94"/>
      <c r="E1186" s="94"/>
    </row>
    <row r="1187" spans="1:5" x14ac:dyDescent="0.25">
      <c r="A1187" s="94"/>
      <c r="B1187" s="94"/>
      <c r="C1187" s="94"/>
      <c r="D1187" s="94"/>
      <c r="E1187" s="94"/>
    </row>
    <row r="1188" spans="1:5" x14ac:dyDescent="0.25">
      <c r="A1188" s="94"/>
      <c r="B1188" s="94"/>
      <c r="C1188" s="94"/>
      <c r="D1188" s="94"/>
      <c r="E1188" s="94"/>
    </row>
    <row r="1189" spans="1:5" x14ac:dyDescent="0.25">
      <c r="A1189" s="94"/>
      <c r="B1189" s="94"/>
      <c r="C1189" s="94"/>
      <c r="D1189" s="94"/>
      <c r="E1189" s="94"/>
    </row>
    <row r="1190" spans="1:5" x14ac:dyDescent="0.25">
      <c r="A1190" s="94"/>
      <c r="B1190" s="94"/>
      <c r="C1190" s="94"/>
      <c r="D1190" s="94"/>
      <c r="E1190" s="94"/>
    </row>
    <row r="1191" spans="1:5" x14ac:dyDescent="0.25">
      <c r="A1191" s="94"/>
      <c r="B1191" s="94"/>
      <c r="C1191" s="94"/>
      <c r="D1191" s="94"/>
      <c r="E1191" s="94"/>
    </row>
    <row r="1192" spans="1:5" x14ac:dyDescent="0.25">
      <c r="A1192" s="94"/>
      <c r="B1192" s="94"/>
      <c r="C1192" s="94"/>
      <c r="D1192" s="94"/>
      <c r="E1192" s="94"/>
    </row>
    <row r="1193" spans="1:5" x14ac:dyDescent="0.25">
      <c r="A1193" s="94"/>
      <c r="B1193" s="94"/>
      <c r="C1193" s="94"/>
      <c r="D1193" s="94"/>
      <c r="E1193" s="94"/>
    </row>
    <row r="1194" spans="1:5" x14ac:dyDescent="0.25">
      <c r="A1194" s="98" t="s">
        <v>11</v>
      </c>
      <c r="B1194" s="94">
        <f>SUM(B1146:B1193)</f>
        <v>0</v>
      </c>
      <c r="C1194" s="94"/>
      <c r="D1194" s="94"/>
      <c r="E1194" s="94"/>
    </row>
    <row r="1195" spans="1:5" x14ac:dyDescent="0.25">
      <c r="B1195" t="s">
        <v>478</v>
      </c>
    </row>
    <row r="1197" spans="1:5" x14ac:dyDescent="0.25">
      <c r="A1197" s="98" t="s">
        <v>0</v>
      </c>
      <c r="B1197" s="98" t="s">
        <v>28</v>
      </c>
      <c r="C1197" s="98" t="s">
        <v>1315</v>
      </c>
      <c r="D1197" s="98" t="s">
        <v>537</v>
      </c>
      <c r="E1197" s="98" t="s">
        <v>175</v>
      </c>
    </row>
    <row r="1198" spans="1:5" x14ac:dyDescent="0.25">
      <c r="A1198" s="95" t="s">
        <v>23</v>
      </c>
      <c r="B1198" s="94">
        <v>0</v>
      </c>
      <c r="C1198" s="94" t="s">
        <v>23</v>
      </c>
      <c r="D1198" s="94" t="s">
        <v>23</v>
      </c>
      <c r="E1198" s="94" t="s">
        <v>23</v>
      </c>
    </row>
    <row r="1199" spans="1:5" x14ac:dyDescent="0.25">
      <c r="A1199" s="94" t="s">
        <v>23</v>
      </c>
      <c r="B1199" s="94">
        <v>0</v>
      </c>
      <c r="C1199" s="94" t="s">
        <v>23</v>
      </c>
      <c r="D1199" s="94" t="s">
        <v>23</v>
      </c>
      <c r="E1199" s="94" t="s">
        <v>23</v>
      </c>
    </row>
    <row r="1200" spans="1:5" x14ac:dyDescent="0.25">
      <c r="A1200" s="94" t="s">
        <v>23</v>
      </c>
      <c r="B1200" s="94">
        <v>0</v>
      </c>
      <c r="C1200" s="94" t="s">
        <v>23</v>
      </c>
      <c r="D1200" s="94" t="s">
        <v>23</v>
      </c>
      <c r="E1200" s="94" t="s">
        <v>23</v>
      </c>
    </row>
    <row r="1201" spans="1:5" x14ac:dyDescent="0.25">
      <c r="A1201" s="94"/>
      <c r="B1201" s="94"/>
      <c r="C1201" s="94"/>
      <c r="D1201" s="94"/>
      <c r="E1201" s="94"/>
    </row>
    <row r="1202" spans="1:5" x14ac:dyDescent="0.25">
      <c r="A1202" s="94"/>
      <c r="B1202" s="94"/>
      <c r="C1202" s="94"/>
      <c r="D1202" s="94"/>
      <c r="E1202" s="94"/>
    </row>
    <row r="1203" spans="1:5" x14ac:dyDescent="0.25">
      <c r="A1203" s="94"/>
      <c r="B1203" s="94"/>
      <c r="C1203" s="94"/>
      <c r="D1203" s="94"/>
      <c r="E1203" s="94"/>
    </row>
    <row r="1204" spans="1:5" x14ac:dyDescent="0.25">
      <c r="A1204" s="94"/>
      <c r="B1204" s="94"/>
      <c r="C1204" s="94"/>
      <c r="D1204" s="94"/>
      <c r="E1204" s="94"/>
    </row>
    <row r="1205" spans="1:5" x14ac:dyDescent="0.25">
      <c r="A1205" s="94"/>
      <c r="B1205" s="94"/>
      <c r="C1205" s="94"/>
      <c r="D1205" s="94"/>
      <c r="E1205" s="94"/>
    </row>
    <row r="1206" spans="1:5" x14ac:dyDescent="0.25">
      <c r="A1206" s="94"/>
      <c r="B1206" s="94"/>
      <c r="C1206" s="94"/>
      <c r="D1206" s="94"/>
      <c r="E1206" s="94"/>
    </row>
    <row r="1207" spans="1:5" x14ac:dyDescent="0.25">
      <c r="A1207" s="94"/>
      <c r="B1207" s="94"/>
      <c r="C1207" s="94"/>
      <c r="D1207" s="94"/>
      <c r="E1207" s="94"/>
    </row>
    <row r="1208" spans="1:5" x14ac:dyDescent="0.25">
      <c r="A1208" s="94"/>
      <c r="B1208" s="94"/>
      <c r="C1208" s="94"/>
      <c r="D1208" s="94"/>
      <c r="E1208" s="94"/>
    </row>
    <row r="1209" spans="1:5" x14ac:dyDescent="0.25">
      <c r="A1209" s="94"/>
      <c r="B1209" s="94"/>
      <c r="C1209" s="94"/>
      <c r="D1209" s="94"/>
      <c r="E1209" s="94"/>
    </row>
    <row r="1210" spans="1:5" x14ac:dyDescent="0.25">
      <c r="A1210" s="94"/>
      <c r="B1210" s="94"/>
      <c r="C1210" s="94"/>
      <c r="D1210" s="94"/>
      <c r="E1210" s="94"/>
    </row>
    <row r="1211" spans="1:5" x14ac:dyDescent="0.25">
      <c r="A1211" s="94"/>
      <c r="B1211" s="94"/>
      <c r="C1211" s="94"/>
      <c r="D1211" s="94"/>
      <c r="E1211" s="94"/>
    </row>
    <row r="1212" spans="1:5" x14ac:dyDescent="0.25">
      <c r="A1212" s="94"/>
      <c r="B1212" s="94"/>
      <c r="C1212" s="94"/>
      <c r="D1212" s="94"/>
      <c r="E1212" s="94"/>
    </row>
    <row r="1213" spans="1:5" x14ac:dyDescent="0.25">
      <c r="A1213" s="94"/>
      <c r="B1213" s="94"/>
      <c r="C1213" s="94"/>
      <c r="D1213" s="94"/>
      <c r="E1213" s="94"/>
    </row>
    <row r="1214" spans="1:5" x14ac:dyDescent="0.25">
      <c r="A1214" s="94"/>
      <c r="B1214" s="94"/>
      <c r="C1214" s="94"/>
      <c r="D1214" s="94"/>
      <c r="E1214" s="94"/>
    </row>
    <row r="1215" spans="1:5" x14ac:dyDescent="0.25">
      <c r="A1215" s="94"/>
      <c r="B1215" s="94"/>
      <c r="C1215" s="94"/>
      <c r="D1215" s="94"/>
      <c r="E1215" s="94"/>
    </row>
    <row r="1216" spans="1:5" x14ac:dyDescent="0.25">
      <c r="A1216" s="94"/>
      <c r="B1216" s="94"/>
      <c r="C1216" s="94"/>
      <c r="D1216" s="94"/>
      <c r="E1216" s="94"/>
    </row>
    <row r="1217" spans="1:5" x14ac:dyDescent="0.25">
      <c r="A1217" s="94"/>
      <c r="B1217" s="94"/>
      <c r="C1217" s="94"/>
      <c r="D1217" s="94"/>
      <c r="E1217" s="94"/>
    </row>
    <row r="1218" spans="1:5" x14ac:dyDescent="0.25">
      <c r="A1218" s="94"/>
      <c r="B1218" s="94"/>
      <c r="C1218" s="94"/>
      <c r="D1218" s="94"/>
      <c r="E1218" s="94"/>
    </row>
    <row r="1219" spans="1:5" x14ac:dyDescent="0.25">
      <c r="A1219" s="94"/>
      <c r="B1219" s="94"/>
      <c r="C1219" s="94"/>
      <c r="D1219" s="94"/>
      <c r="E1219" s="94"/>
    </row>
    <row r="1220" spans="1:5" x14ac:dyDescent="0.25">
      <c r="A1220" s="94"/>
      <c r="B1220" s="94"/>
      <c r="C1220" s="94"/>
      <c r="D1220" s="94"/>
      <c r="E1220" s="94"/>
    </row>
    <row r="1221" spans="1:5" x14ac:dyDescent="0.25">
      <c r="A1221" s="94"/>
      <c r="B1221" s="94"/>
      <c r="C1221" s="94"/>
      <c r="D1221" s="94"/>
      <c r="E1221" s="94"/>
    </row>
    <row r="1222" spans="1:5" x14ac:dyDescent="0.25">
      <c r="A1222" s="94"/>
      <c r="B1222" s="94"/>
      <c r="C1222" s="94"/>
      <c r="D1222" s="94"/>
      <c r="E1222" s="94"/>
    </row>
    <row r="1223" spans="1:5" x14ac:dyDescent="0.25">
      <c r="A1223" s="94"/>
      <c r="B1223" s="94"/>
      <c r="C1223" s="94"/>
      <c r="D1223" s="94"/>
      <c r="E1223" s="94"/>
    </row>
    <row r="1224" spans="1:5" x14ac:dyDescent="0.25">
      <c r="A1224" s="94"/>
      <c r="B1224" s="94"/>
      <c r="C1224" s="94"/>
      <c r="D1224" s="94"/>
      <c r="E1224" s="94"/>
    </row>
    <row r="1225" spans="1:5" x14ac:dyDescent="0.25">
      <c r="A1225" s="94"/>
      <c r="B1225" s="94"/>
      <c r="C1225" s="94"/>
      <c r="D1225" s="94"/>
      <c r="E1225" s="94"/>
    </row>
    <row r="1226" spans="1:5" x14ac:dyDescent="0.25">
      <c r="A1226" s="94"/>
      <c r="B1226" s="94"/>
      <c r="C1226" s="94"/>
      <c r="D1226" s="94"/>
      <c r="E1226" s="94"/>
    </row>
    <row r="1227" spans="1:5" x14ac:dyDescent="0.25">
      <c r="A1227" s="94"/>
      <c r="B1227" s="94"/>
      <c r="C1227" s="94"/>
      <c r="D1227" s="94"/>
      <c r="E1227" s="94"/>
    </row>
    <row r="1228" spans="1:5" x14ac:dyDescent="0.25">
      <c r="A1228" s="94"/>
      <c r="B1228" s="94"/>
      <c r="C1228" s="94"/>
      <c r="D1228" s="94"/>
      <c r="E1228" s="94"/>
    </row>
    <row r="1229" spans="1:5" x14ac:dyDescent="0.25">
      <c r="A1229" s="94"/>
      <c r="B1229" s="94"/>
      <c r="C1229" s="94"/>
      <c r="D1229" s="94"/>
      <c r="E1229" s="94"/>
    </row>
    <row r="1230" spans="1:5" x14ac:dyDescent="0.25">
      <c r="A1230" s="94"/>
      <c r="B1230" s="94"/>
      <c r="C1230" s="94"/>
      <c r="D1230" s="94"/>
      <c r="E1230" s="94"/>
    </row>
    <row r="1231" spans="1:5" x14ac:dyDescent="0.25">
      <c r="A1231" s="94"/>
      <c r="B1231" s="94"/>
      <c r="C1231" s="94"/>
      <c r="D1231" s="94"/>
      <c r="E1231" s="94"/>
    </row>
    <row r="1232" spans="1:5" x14ac:dyDescent="0.25">
      <c r="A1232" s="94"/>
      <c r="B1232" s="94"/>
      <c r="C1232" s="94"/>
      <c r="D1232" s="94"/>
      <c r="E1232" s="94"/>
    </row>
    <row r="1233" spans="1:5" x14ac:dyDescent="0.25">
      <c r="A1233" s="94"/>
      <c r="B1233" s="94"/>
      <c r="C1233" s="94"/>
      <c r="D1233" s="94"/>
      <c r="E1233" s="94"/>
    </row>
    <row r="1234" spans="1:5" x14ac:dyDescent="0.25">
      <c r="A1234" s="94"/>
      <c r="B1234" s="94"/>
      <c r="C1234" s="94"/>
      <c r="D1234" s="94"/>
      <c r="E1234" s="94"/>
    </row>
    <row r="1235" spans="1:5" x14ac:dyDescent="0.25">
      <c r="A1235" s="94"/>
      <c r="B1235" s="94"/>
      <c r="C1235" s="94"/>
      <c r="D1235" s="94"/>
      <c r="E1235" s="94"/>
    </row>
    <row r="1236" spans="1:5" x14ac:dyDescent="0.25">
      <c r="A1236" s="94"/>
      <c r="B1236" s="94"/>
      <c r="C1236" s="94"/>
      <c r="D1236" s="94"/>
      <c r="E1236" s="94"/>
    </row>
    <row r="1237" spans="1:5" x14ac:dyDescent="0.25">
      <c r="A1237" s="94"/>
      <c r="B1237" s="94"/>
      <c r="C1237" s="94"/>
      <c r="D1237" s="94"/>
      <c r="E1237" s="94"/>
    </row>
    <row r="1238" spans="1:5" x14ac:dyDescent="0.25">
      <c r="A1238" s="94"/>
      <c r="B1238" s="94"/>
      <c r="C1238" s="94"/>
      <c r="D1238" s="94"/>
      <c r="E1238" s="94"/>
    </row>
    <row r="1239" spans="1:5" x14ac:dyDescent="0.25">
      <c r="A1239" s="94"/>
      <c r="B1239" s="94"/>
      <c r="C1239" s="94"/>
      <c r="D1239" s="94"/>
      <c r="E1239" s="94"/>
    </row>
    <row r="1240" spans="1:5" x14ac:dyDescent="0.25">
      <c r="A1240" s="94"/>
      <c r="B1240" s="94"/>
      <c r="C1240" s="94"/>
      <c r="D1240" s="94"/>
      <c r="E1240" s="94"/>
    </row>
    <row r="1241" spans="1:5" x14ac:dyDescent="0.25">
      <c r="A1241" s="94"/>
      <c r="B1241" s="94"/>
      <c r="C1241" s="94"/>
      <c r="D1241" s="94"/>
      <c r="E1241" s="94"/>
    </row>
    <row r="1242" spans="1:5" x14ac:dyDescent="0.25">
      <c r="A1242" s="94"/>
      <c r="B1242" s="94"/>
      <c r="C1242" s="94"/>
      <c r="D1242" s="94"/>
      <c r="E1242" s="94"/>
    </row>
    <row r="1243" spans="1:5" x14ac:dyDescent="0.25">
      <c r="A1243" s="94"/>
      <c r="B1243" s="94"/>
      <c r="C1243" s="94"/>
      <c r="D1243" s="94"/>
      <c r="E1243" s="94"/>
    </row>
    <row r="1244" spans="1:5" x14ac:dyDescent="0.25">
      <c r="A1244" s="94"/>
      <c r="B1244" s="94"/>
      <c r="C1244" s="94"/>
      <c r="D1244" s="94"/>
      <c r="E1244" s="94"/>
    </row>
    <row r="1245" spans="1:5" x14ac:dyDescent="0.25">
      <c r="A1245" s="94"/>
      <c r="B1245" s="94"/>
      <c r="C1245" s="94"/>
      <c r="D1245" s="94"/>
      <c r="E1245" s="94"/>
    </row>
    <row r="1246" spans="1:5" x14ac:dyDescent="0.25">
      <c r="A1246" s="98" t="s">
        <v>11</v>
      </c>
      <c r="B1246" s="94">
        <f>SUM(B1198:B1245)</f>
        <v>0</v>
      </c>
      <c r="C1246" s="94"/>
      <c r="D1246" s="94"/>
      <c r="E1246" s="94"/>
    </row>
    <row r="1249" spans="1:5" x14ac:dyDescent="0.25">
      <c r="A1249" s="98" t="s">
        <v>0</v>
      </c>
      <c r="B1249" s="98" t="s">
        <v>28</v>
      </c>
      <c r="C1249" s="98" t="s">
        <v>1315</v>
      </c>
      <c r="D1249" s="98" t="s">
        <v>537</v>
      </c>
      <c r="E1249" s="98" t="s">
        <v>175</v>
      </c>
    </row>
    <row r="1250" spans="1:5" x14ac:dyDescent="0.25">
      <c r="A1250" s="95" t="s">
        <v>23</v>
      </c>
      <c r="B1250" s="94">
        <v>0</v>
      </c>
      <c r="C1250" s="94" t="s">
        <v>23</v>
      </c>
      <c r="D1250" s="94" t="s">
        <v>23</v>
      </c>
      <c r="E1250" s="94" t="s">
        <v>23</v>
      </c>
    </row>
    <row r="1251" spans="1:5" x14ac:dyDescent="0.25">
      <c r="A1251" s="94" t="s">
        <v>23</v>
      </c>
      <c r="B1251" s="94">
        <v>0</v>
      </c>
      <c r="C1251" s="94" t="s">
        <v>23</v>
      </c>
      <c r="D1251" s="94" t="s">
        <v>23</v>
      </c>
      <c r="E1251" s="94" t="s">
        <v>23</v>
      </c>
    </row>
    <row r="1252" spans="1:5" x14ac:dyDescent="0.25">
      <c r="A1252" s="94" t="s">
        <v>23</v>
      </c>
      <c r="B1252" s="94">
        <v>0</v>
      </c>
      <c r="C1252" s="94" t="s">
        <v>23</v>
      </c>
      <c r="D1252" s="94" t="s">
        <v>23</v>
      </c>
      <c r="E1252" s="94" t="s">
        <v>23</v>
      </c>
    </row>
    <row r="1253" spans="1:5" x14ac:dyDescent="0.25">
      <c r="A1253" s="94"/>
      <c r="B1253" s="94"/>
      <c r="C1253" s="94"/>
      <c r="D1253" s="94"/>
      <c r="E1253" s="94"/>
    </row>
    <row r="1254" spans="1:5" x14ac:dyDescent="0.25">
      <c r="A1254" s="94"/>
      <c r="B1254" s="94"/>
      <c r="C1254" s="94"/>
      <c r="D1254" s="94"/>
      <c r="E1254" s="94"/>
    </row>
    <row r="1255" spans="1:5" x14ac:dyDescent="0.25">
      <c r="A1255" s="94"/>
      <c r="B1255" s="94"/>
      <c r="C1255" s="94"/>
      <c r="D1255" s="94"/>
      <c r="E1255" s="94"/>
    </row>
    <row r="1256" spans="1:5" x14ac:dyDescent="0.25">
      <c r="A1256" s="94"/>
      <c r="B1256" s="94"/>
      <c r="C1256" s="94"/>
      <c r="D1256" s="94"/>
      <c r="E1256" s="94"/>
    </row>
    <row r="1257" spans="1:5" x14ac:dyDescent="0.25">
      <c r="A1257" s="94"/>
      <c r="B1257" s="94"/>
      <c r="C1257" s="94"/>
      <c r="D1257" s="94"/>
      <c r="E1257" s="94"/>
    </row>
    <row r="1258" spans="1:5" x14ac:dyDescent="0.25">
      <c r="A1258" s="94"/>
      <c r="B1258" s="94"/>
      <c r="C1258" s="94"/>
      <c r="D1258" s="94"/>
      <c r="E1258" s="94"/>
    </row>
    <row r="1259" spans="1:5" x14ac:dyDescent="0.25">
      <c r="A1259" s="94"/>
      <c r="B1259" s="94"/>
      <c r="C1259" s="94"/>
      <c r="D1259" s="94"/>
      <c r="E1259" s="94"/>
    </row>
    <row r="1260" spans="1:5" x14ac:dyDescent="0.25">
      <c r="A1260" s="94"/>
      <c r="B1260" s="94"/>
      <c r="C1260" s="94"/>
      <c r="D1260" s="94"/>
      <c r="E1260" s="94"/>
    </row>
    <row r="1261" spans="1:5" x14ac:dyDescent="0.25">
      <c r="A1261" s="94"/>
      <c r="B1261" s="94"/>
      <c r="C1261" s="94"/>
      <c r="D1261" s="94"/>
      <c r="E1261" s="94"/>
    </row>
    <row r="1262" spans="1:5" x14ac:dyDescent="0.25">
      <c r="A1262" s="94"/>
      <c r="B1262" s="94"/>
      <c r="C1262" s="94"/>
      <c r="D1262" s="94"/>
      <c r="E1262" s="94"/>
    </row>
    <row r="1263" spans="1:5" x14ac:dyDescent="0.25">
      <c r="A1263" s="94"/>
      <c r="B1263" s="94"/>
      <c r="C1263" s="94"/>
      <c r="D1263" s="94"/>
      <c r="E1263" s="94"/>
    </row>
    <row r="1264" spans="1:5" x14ac:dyDescent="0.25">
      <c r="A1264" s="94"/>
      <c r="B1264" s="94"/>
      <c r="C1264" s="94"/>
      <c r="D1264" s="94"/>
      <c r="E1264" s="94"/>
    </row>
    <row r="1265" spans="1:5" x14ac:dyDescent="0.25">
      <c r="A1265" s="94"/>
      <c r="B1265" s="94"/>
      <c r="C1265" s="94"/>
      <c r="D1265" s="94"/>
      <c r="E1265" s="94"/>
    </row>
    <row r="1266" spans="1:5" x14ac:dyDescent="0.25">
      <c r="A1266" s="94"/>
      <c r="B1266" s="94"/>
      <c r="C1266" s="94"/>
      <c r="D1266" s="94"/>
      <c r="E1266" s="94"/>
    </row>
    <row r="1267" spans="1:5" x14ac:dyDescent="0.25">
      <c r="A1267" s="94"/>
      <c r="B1267" s="94"/>
      <c r="C1267" s="94"/>
      <c r="D1267" s="94"/>
      <c r="E1267" s="94"/>
    </row>
    <row r="1268" spans="1:5" x14ac:dyDescent="0.25">
      <c r="A1268" s="94"/>
      <c r="B1268" s="94"/>
      <c r="C1268" s="94"/>
      <c r="D1268" s="94"/>
      <c r="E1268" s="94"/>
    </row>
    <row r="1269" spans="1:5" x14ac:dyDescent="0.25">
      <c r="A1269" s="94"/>
      <c r="B1269" s="94"/>
      <c r="C1269" s="94"/>
      <c r="D1269" s="94"/>
      <c r="E1269" s="94"/>
    </row>
    <row r="1270" spans="1:5" x14ac:dyDescent="0.25">
      <c r="A1270" s="94"/>
      <c r="B1270" s="94"/>
      <c r="C1270" s="94"/>
      <c r="D1270" s="94"/>
      <c r="E1270" s="94"/>
    </row>
    <row r="1271" spans="1:5" x14ac:dyDescent="0.25">
      <c r="A1271" s="94"/>
      <c r="B1271" s="94"/>
      <c r="C1271" s="94"/>
      <c r="D1271" s="94"/>
      <c r="E1271" s="94"/>
    </row>
    <row r="1272" spans="1:5" x14ac:dyDescent="0.25">
      <c r="A1272" s="94"/>
      <c r="B1272" s="94"/>
      <c r="C1272" s="94"/>
      <c r="D1272" s="94"/>
      <c r="E1272" s="94"/>
    </row>
    <row r="1273" spans="1:5" x14ac:dyDescent="0.25">
      <c r="A1273" s="94"/>
      <c r="B1273" s="94"/>
      <c r="C1273" s="94"/>
      <c r="D1273" s="94"/>
      <c r="E1273" s="94"/>
    </row>
    <row r="1274" spans="1:5" x14ac:dyDescent="0.25">
      <c r="A1274" s="94"/>
      <c r="B1274" s="94"/>
      <c r="C1274" s="94"/>
      <c r="D1274" s="94"/>
      <c r="E1274" s="94"/>
    </row>
    <row r="1275" spans="1:5" x14ac:dyDescent="0.25">
      <c r="A1275" s="94"/>
      <c r="B1275" s="94"/>
      <c r="C1275" s="94"/>
      <c r="D1275" s="94"/>
      <c r="E1275" s="94"/>
    </row>
    <row r="1276" spans="1:5" x14ac:dyDescent="0.25">
      <c r="A1276" s="94"/>
      <c r="B1276" s="94"/>
      <c r="C1276" s="94"/>
      <c r="D1276" s="94"/>
      <c r="E1276" s="94"/>
    </row>
    <row r="1277" spans="1:5" x14ac:dyDescent="0.25">
      <c r="A1277" s="94"/>
      <c r="B1277" s="94"/>
      <c r="C1277" s="94"/>
      <c r="D1277" s="94"/>
      <c r="E1277" s="94"/>
    </row>
    <row r="1278" spans="1:5" x14ac:dyDescent="0.25">
      <c r="A1278" s="94"/>
      <c r="B1278" s="94"/>
      <c r="C1278" s="94"/>
      <c r="D1278" s="94"/>
      <c r="E1278" s="94"/>
    </row>
    <row r="1279" spans="1:5" x14ac:dyDescent="0.25">
      <c r="A1279" s="94"/>
      <c r="B1279" s="94"/>
      <c r="C1279" s="94"/>
      <c r="D1279" s="94"/>
      <c r="E1279" s="94"/>
    </row>
    <row r="1280" spans="1:5" x14ac:dyDescent="0.25">
      <c r="A1280" s="94"/>
      <c r="B1280" s="94"/>
      <c r="C1280" s="94"/>
      <c r="D1280" s="94"/>
      <c r="E1280" s="94"/>
    </row>
    <row r="1281" spans="1:5" x14ac:dyDescent="0.25">
      <c r="A1281" s="94"/>
      <c r="B1281" s="94"/>
      <c r="C1281" s="94"/>
      <c r="D1281" s="94"/>
      <c r="E1281" s="94"/>
    </row>
    <row r="1282" spans="1:5" x14ac:dyDescent="0.25">
      <c r="A1282" s="94"/>
      <c r="B1282" s="94"/>
      <c r="C1282" s="94"/>
      <c r="D1282" s="94"/>
      <c r="E1282" s="94"/>
    </row>
    <row r="1283" spans="1:5" x14ac:dyDescent="0.25">
      <c r="A1283" s="94"/>
      <c r="B1283" s="94"/>
      <c r="C1283" s="94"/>
      <c r="D1283" s="94"/>
      <c r="E1283" s="94"/>
    </row>
    <row r="1284" spans="1:5" x14ac:dyDescent="0.25">
      <c r="A1284" s="94"/>
      <c r="B1284" s="94"/>
      <c r="C1284" s="94"/>
      <c r="D1284" s="94"/>
      <c r="E1284" s="94"/>
    </row>
    <row r="1285" spans="1:5" x14ac:dyDescent="0.25">
      <c r="A1285" s="94"/>
      <c r="B1285" s="94"/>
      <c r="C1285" s="94"/>
      <c r="D1285" s="94"/>
      <c r="E1285" s="94"/>
    </row>
    <row r="1286" spans="1:5" x14ac:dyDescent="0.25">
      <c r="A1286" s="94"/>
      <c r="B1286" s="94"/>
      <c r="C1286" s="94"/>
      <c r="D1286" s="94"/>
      <c r="E1286" s="94"/>
    </row>
    <row r="1287" spans="1:5" x14ac:dyDescent="0.25">
      <c r="A1287" s="94"/>
      <c r="B1287" s="94"/>
      <c r="C1287" s="94"/>
      <c r="D1287" s="94"/>
      <c r="E1287" s="94"/>
    </row>
    <row r="1288" spans="1:5" x14ac:dyDescent="0.25">
      <c r="A1288" s="94"/>
      <c r="B1288" s="94"/>
      <c r="C1288" s="94"/>
      <c r="D1288" s="94"/>
      <c r="E1288" s="94"/>
    </row>
    <row r="1289" spans="1:5" x14ac:dyDescent="0.25">
      <c r="A1289" s="94"/>
      <c r="B1289" s="94"/>
      <c r="C1289" s="94"/>
      <c r="D1289" s="94"/>
      <c r="E1289" s="94"/>
    </row>
    <row r="1290" spans="1:5" x14ac:dyDescent="0.25">
      <c r="A1290" s="94"/>
      <c r="B1290" s="94"/>
      <c r="C1290" s="94"/>
      <c r="D1290" s="94"/>
      <c r="E1290" s="94"/>
    </row>
    <row r="1291" spans="1:5" x14ac:dyDescent="0.25">
      <c r="A1291" s="94"/>
      <c r="B1291" s="94"/>
      <c r="C1291" s="94"/>
      <c r="D1291" s="94"/>
      <c r="E1291" s="94"/>
    </row>
    <row r="1292" spans="1:5" x14ac:dyDescent="0.25">
      <c r="A1292" s="94"/>
      <c r="B1292" s="94"/>
      <c r="C1292" s="94"/>
      <c r="D1292" s="94"/>
      <c r="E1292" s="94"/>
    </row>
    <row r="1293" spans="1:5" x14ac:dyDescent="0.25">
      <c r="A1293" s="94"/>
      <c r="B1293" s="94"/>
      <c r="C1293" s="94"/>
      <c r="D1293" s="94"/>
      <c r="E1293" s="94"/>
    </row>
    <row r="1294" spans="1:5" x14ac:dyDescent="0.25">
      <c r="A1294" s="94"/>
      <c r="B1294" s="94"/>
      <c r="C1294" s="94"/>
      <c r="D1294" s="94"/>
      <c r="E1294" s="94"/>
    </row>
    <row r="1295" spans="1:5" x14ac:dyDescent="0.25">
      <c r="A1295" s="94"/>
      <c r="B1295" s="94"/>
      <c r="C1295" s="94"/>
      <c r="D1295" s="94"/>
      <c r="E1295" s="94"/>
    </row>
    <row r="1296" spans="1:5" x14ac:dyDescent="0.25">
      <c r="A1296" s="94"/>
      <c r="B1296" s="94"/>
      <c r="C1296" s="94"/>
      <c r="D1296" s="94"/>
      <c r="E1296" s="94"/>
    </row>
    <row r="1297" spans="1:5" x14ac:dyDescent="0.25">
      <c r="A1297" s="94"/>
      <c r="B1297" s="94"/>
      <c r="C1297" s="94"/>
      <c r="D1297" s="94"/>
      <c r="E1297" s="94"/>
    </row>
    <row r="1298" spans="1:5" x14ac:dyDescent="0.25">
      <c r="A1298" s="98" t="s">
        <v>11</v>
      </c>
      <c r="B1298" s="94">
        <f>SUM(B1250:B1297)</f>
        <v>0</v>
      </c>
      <c r="C1298" s="94"/>
      <c r="D1298" s="94"/>
      <c r="E1298" s="94"/>
    </row>
    <row r="1301" spans="1:5" x14ac:dyDescent="0.25">
      <c r="A1301" s="98" t="s">
        <v>0</v>
      </c>
      <c r="B1301" s="98" t="s">
        <v>28</v>
      </c>
      <c r="C1301" s="98" t="s">
        <v>1315</v>
      </c>
      <c r="D1301" s="98" t="s">
        <v>537</v>
      </c>
      <c r="E1301" s="98" t="s">
        <v>175</v>
      </c>
    </row>
    <row r="1302" spans="1:5" x14ac:dyDescent="0.25">
      <c r="A1302" s="95" t="s">
        <v>23</v>
      </c>
      <c r="B1302" s="94">
        <v>0</v>
      </c>
      <c r="C1302" s="94" t="s">
        <v>23</v>
      </c>
      <c r="D1302" s="94" t="s">
        <v>23</v>
      </c>
      <c r="E1302" s="94" t="s">
        <v>23</v>
      </c>
    </row>
    <row r="1303" spans="1:5" x14ac:dyDescent="0.25">
      <c r="A1303" s="94" t="s">
        <v>23</v>
      </c>
      <c r="B1303" s="94">
        <v>0</v>
      </c>
      <c r="C1303" s="94" t="s">
        <v>23</v>
      </c>
      <c r="D1303" s="94" t="s">
        <v>23</v>
      </c>
      <c r="E1303" s="94" t="s">
        <v>23</v>
      </c>
    </row>
    <row r="1304" spans="1:5" x14ac:dyDescent="0.25">
      <c r="A1304" s="94" t="s">
        <v>23</v>
      </c>
      <c r="B1304" s="94">
        <v>0</v>
      </c>
      <c r="C1304" s="94" t="s">
        <v>23</v>
      </c>
      <c r="D1304" s="94" t="s">
        <v>23</v>
      </c>
      <c r="E1304" s="94" t="s">
        <v>23</v>
      </c>
    </row>
    <row r="1305" spans="1:5" x14ac:dyDescent="0.25">
      <c r="A1305" s="94"/>
      <c r="B1305" s="94"/>
      <c r="C1305" s="94"/>
      <c r="D1305" s="94"/>
      <c r="E1305" s="94"/>
    </row>
    <row r="1306" spans="1:5" x14ac:dyDescent="0.25">
      <c r="A1306" s="94"/>
      <c r="B1306" s="94"/>
      <c r="C1306" s="94"/>
      <c r="D1306" s="94"/>
      <c r="E1306" s="94"/>
    </row>
    <row r="1307" spans="1:5" x14ac:dyDescent="0.25">
      <c r="A1307" s="94"/>
      <c r="B1307" s="94"/>
      <c r="C1307" s="94"/>
      <c r="D1307" s="94"/>
      <c r="E1307" s="94"/>
    </row>
    <row r="1308" spans="1:5" x14ac:dyDescent="0.25">
      <c r="A1308" s="94"/>
      <c r="B1308" s="94"/>
      <c r="C1308" s="94"/>
      <c r="D1308" s="94"/>
      <c r="E1308" s="94"/>
    </row>
    <row r="1309" spans="1:5" x14ac:dyDescent="0.25">
      <c r="A1309" s="94"/>
      <c r="B1309" s="94"/>
      <c r="C1309" s="94"/>
      <c r="D1309" s="94"/>
      <c r="E1309" s="94"/>
    </row>
    <row r="1310" spans="1:5" x14ac:dyDescent="0.25">
      <c r="A1310" s="94"/>
      <c r="B1310" s="94"/>
      <c r="C1310" s="94"/>
      <c r="D1310" s="94"/>
      <c r="E1310" s="94"/>
    </row>
    <row r="1311" spans="1:5" x14ac:dyDescent="0.25">
      <c r="A1311" s="94"/>
      <c r="B1311" s="94"/>
      <c r="C1311" s="94"/>
      <c r="D1311" s="94"/>
      <c r="E1311" s="94"/>
    </row>
    <row r="1312" spans="1:5" x14ac:dyDescent="0.25">
      <c r="A1312" s="94"/>
      <c r="B1312" s="94"/>
      <c r="C1312" s="94"/>
      <c r="D1312" s="94"/>
      <c r="E1312" s="94"/>
    </row>
    <row r="1313" spans="1:5" x14ac:dyDescent="0.25">
      <c r="A1313" s="94"/>
      <c r="B1313" s="94"/>
      <c r="C1313" s="94"/>
      <c r="D1313" s="94"/>
      <c r="E1313" s="94"/>
    </row>
    <row r="1314" spans="1:5" x14ac:dyDescent="0.25">
      <c r="A1314" s="94"/>
      <c r="B1314" s="94"/>
      <c r="C1314" s="94"/>
      <c r="D1314" s="94"/>
      <c r="E1314" s="94"/>
    </row>
    <row r="1315" spans="1:5" x14ac:dyDescent="0.25">
      <c r="A1315" s="94"/>
      <c r="B1315" s="94"/>
      <c r="C1315" s="94"/>
      <c r="D1315" s="94"/>
      <c r="E1315" s="94"/>
    </row>
    <row r="1316" spans="1:5" x14ac:dyDescent="0.25">
      <c r="A1316" s="94"/>
      <c r="B1316" s="94"/>
      <c r="C1316" s="94"/>
      <c r="D1316" s="94"/>
      <c r="E1316" s="94"/>
    </row>
    <row r="1317" spans="1:5" x14ac:dyDescent="0.25">
      <c r="A1317" s="94"/>
      <c r="B1317" s="94"/>
      <c r="C1317" s="94"/>
      <c r="D1317" s="94"/>
      <c r="E1317" s="94"/>
    </row>
    <row r="1318" spans="1:5" x14ac:dyDescent="0.25">
      <c r="A1318" s="94"/>
      <c r="B1318" s="94"/>
      <c r="C1318" s="94"/>
      <c r="D1318" s="94"/>
      <c r="E1318" s="94"/>
    </row>
    <row r="1319" spans="1:5" x14ac:dyDescent="0.25">
      <c r="A1319" s="94"/>
      <c r="B1319" s="94"/>
      <c r="C1319" s="94"/>
      <c r="D1319" s="94"/>
      <c r="E1319" s="94"/>
    </row>
    <row r="1320" spans="1:5" x14ac:dyDescent="0.25">
      <c r="A1320" s="94"/>
      <c r="B1320" s="94"/>
      <c r="C1320" s="94"/>
      <c r="D1320" s="94"/>
      <c r="E1320" s="94"/>
    </row>
    <row r="1321" spans="1:5" x14ac:dyDescent="0.25">
      <c r="A1321" s="94"/>
      <c r="B1321" s="94"/>
      <c r="C1321" s="94"/>
      <c r="D1321" s="94"/>
      <c r="E1321" s="94"/>
    </row>
    <row r="1322" spans="1:5" x14ac:dyDescent="0.25">
      <c r="A1322" s="94"/>
      <c r="B1322" s="94"/>
      <c r="C1322" s="94"/>
      <c r="D1322" s="94"/>
      <c r="E1322" s="94"/>
    </row>
    <row r="1323" spans="1:5" x14ac:dyDescent="0.25">
      <c r="A1323" s="94"/>
      <c r="B1323" s="94"/>
      <c r="C1323" s="94"/>
      <c r="D1323" s="94"/>
      <c r="E1323" s="94"/>
    </row>
    <row r="1324" spans="1:5" x14ac:dyDescent="0.25">
      <c r="A1324" s="94"/>
      <c r="B1324" s="94"/>
      <c r="C1324" s="94"/>
      <c r="D1324" s="94"/>
      <c r="E1324" s="94"/>
    </row>
    <row r="1325" spans="1:5" x14ac:dyDescent="0.25">
      <c r="A1325" s="94"/>
      <c r="B1325" s="94"/>
      <c r="C1325" s="94"/>
      <c r="D1325" s="94"/>
      <c r="E1325" s="94"/>
    </row>
    <row r="1326" spans="1:5" x14ac:dyDescent="0.25">
      <c r="A1326" s="94"/>
      <c r="B1326" s="94"/>
      <c r="C1326" s="94"/>
      <c r="D1326" s="94"/>
      <c r="E1326" s="94"/>
    </row>
    <row r="1327" spans="1:5" x14ac:dyDescent="0.25">
      <c r="A1327" s="94"/>
      <c r="B1327" s="94"/>
      <c r="C1327" s="94"/>
      <c r="D1327" s="94"/>
      <c r="E1327" s="94"/>
    </row>
    <row r="1328" spans="1:5" x14ac:dyDescent="0.25">
      <c r="A1328" s="94"/>
      <c r="B1328" s="94"/>
      <c r="C1328" s="94"/>
      <c r="D1328" s="94"/>
      <c r="E1328" s="94"/>
    </row>
    <row r="1329" spans="1:5" x14ac:dyDescent="0.25">
      <c r="A1329" s="94"/>
      <c r="B1329" s="94"/>
      <c r="C1329" s="94"/>
      <c r="D1329" s="94"/>
      <c r="E1329" s="94"/>
    </row>
    <row r="1330" spans="1:5" x14ac:dyDescent="0.25">
      <c r="A1330" s="94"/>
      <c r="B1330" s="94"/>
      <c r="C1330" s="94"/>
      <c r="D1330" s="94"/>
      <c r="E1330" s="94"/>
    </row>
    <row r="1331" spans="1:5" x14ac:dyDescent="0.25">
      <c r="A1331" s="94"/>
      <c r="B1331" s="94"/>
      <c r="C1331" s="94"/>
      <c r="D1331" s="94"/>
      <c r="E1331" s="94"/>
    </row>
    <row r="1332" spans="1:5" x14ac:dyDescent="0.25">
      <c r="A1332" s="94"/>
      <c r="B1332" s="94"/>
      <c r="C1332" s="94"/>
      <c r="D1332" s="94"/>
      <c r="E1332" s="94"/>
    </row>
    <row r="1333" spans="1:5" x14ac:dyDescent="0.25">
      <c r="A1333" s="94"/>
      <c r="B1333" s="94"/>
      <c r="C1333" s="94"/>
      <c r="D1333" s="94"/>
      <c r="E1333" s="94"/>
    </row>
    <row r="1334" spans="1:5" x14ac:dyDescent="0.25">
      <c r="A1334" s="94"/>
      <c r="B1334" s="94"/>
      <c r="C1334" s="94"/>
      <c r="D1334" s="94"/>
      <c r="E1334" s="94"/>
    </row>
    <row r="1335" spans="1:5" x14ac:dyDescent="0.25">
      <c r="A1335" s="94"/>
      <c r="B1335" s="94"/>
      <c r="C1335" s="94"/>
      <c r="D1335" s="94"/>
      <c r="E1335" s="94"/>
    </row>
    <row r="1336" spans="1:5" x14ac:dyDescent="0.25">
      <c r="A1336" s="94"/>
      <c r="B1336" s="94"/>
      <c r="C1336" s="94"/>
      <c r="D1336" s="94"/>
      <c r="E1336" s="94"/>
    </row>
    <row r="1337" spans="1:5" x14ac:dyDescent="0.25">
      <c r="A1337" s="94"/>
      <c r="B1337" s="94"/>
      <c r="C1337" s="94"/>
      <c r="D1337" s="94"/>
      <c r="E1337" s="94"/>
    </row>
    <row r="1338" spans="1:5" x14ac:dyDescent="0.25">
      <c r="A1338" s="94"/>
      <c r="B1338" s="94"/>
      <c r="C1338" s="94"/>
      <c r="D1338" s="94"/>
      <c r="E1338" s="94"/>
    </row>
    <row r="1339" spans="1:5" x14ac:dyDescent="0.25">
      <c r="A1339" s="94"/>
      <c r="B1339" s="94"/>
      <c r="C1339" s="94"/>
      <c r="D1339" s="94"/>
      <c r="E1339" s="94"/>
    </row>
    <row r="1340" spans="1:5" x14ac:dyDescent="0.25">
      <c r="A1340" s="94"/>
      <c r="B1340" s="94"/>
      <c r="C1340" s="94"/>
      <c r="D1340" s="94"/>
      <c r="E1340" s="94"/>
    </row>
    <row r="1341" spans="1:5" x14ac:dyDescent="0.25">
      <c r="A1341" s="94"/>
      <c r="B1341" s="94"/>
      <c r="C1341" s="94"/>
      <c r="D1341" s="94"/>
      <c r="E1341" s="94"/>
    </row>
    <row r="1342" spans="1:5" x14ac:dyDescent="0.25">
      <c r="A1342" s="94"/>
      <c r="B1342" s="94"/>
      <c r="C1342" s="94"/>
      <c r="D1342" s="94"/>
      <c r="E1342" s="94"/>
    </row>
    <row r="1343" spans="1:5" x14ac:dyDescent="0.25">
      <c r="A1343" s="94"/>
      <c r="B1343" s="94"/>
      <c r="C1343" s="94"/>
      <c r="D1343" s="94"/>
      <c r="E1343" s="94"/>
    </row>
    <row r="1344" spans="1:5" x14ac:dyDescent="0.25">
      <c r="A1344" s="94"/>
      <c r="B1344" s="94"/>
      <c r="C1344" s="94"/>
      <c r="D1344" s="94"/>
      <c r="E1344" s="94"/>
    </row>
    <row r="1345" spans="1:5" x14ac:dyDescent="0.25">
      <c r="A1345" s="94"/>
      <c r="B1345" s="94"/>
      <c r="C1345" s="94"/>
      <c r="D1345" s="94"/>
      <c r="E1345" s="94"/>
    </row>
    <row r="1346" spans="1:5" x14ac:dyDescent="0.25">
      <c r="A1346" s="94"/>
      <c r="B1346" s="94"/>
      <c r="C1346" s="94"/>
      <c r="D1346" s="94"/>
      <c r="E1346" s="94"/>
    </row>
    <row r="1347" spans="1:5" x14ac:dyDescent="0.25">
      <c r="A1347" s="94"/>
      <c r="B1347" s="94"/>
      <c r="C1347" s="94"/>
      <c r="D1347" s="94"/>
      <c r="E1347" s="94"/>
    </row>
    <row r="1348" spans="1:5" x14ac:dyDescent="0.25">
      <c r="A1348" s="94"/>
      <c r="B1348" s="94"/>
      <c r="C1348" s="94"/>
      <c r="D1348" s="94"/>
      <c r="E1348" s="94"/>
    </row>
    <row r="1349" spans="1:5" x14ac:dyDescent="0.25">
      <c r="A1349" s="94"/>
      <c r="B1349" s="94"/>
      <c r="C1349" s="94"/>
      <c r="D1349" s="94"/>
      <c r="E1349" s="94"/>
    </row>
    <row r="1350" spans="1:5" x14ac:dyDescent="0.25">
      <c r="A1350" s="98" t="s">
        <v>11</v>
      </c>
      <c r="B1350" s="94">
        <f>SUM(B1302:B1349)</f>
        <v>0</v>
      </c>
      <c r="C1350" s="94"/>
      <c r="D1350" s="94"/>
      <c r="E1350" s="94"/>
    </row>
    <row r="1353" spans="1:5" x14ac:dyDescent="0.25">
      <c r="A1353" s="98" t="s">
        <v>0</v>
      </c>
      <c r="B1353" s="98" t="s">
        <v>28</v>
      </c>
      <c r="C1353" s="98" t="s">
        <v>1315</v>
      </c>
      <c r="D1353" s="98" t="s">
        <v>537</v>
      </c>
      <c r="E1353" s="98" t="s">
        <v>175</v>
      </c>
    </row>
    <row r="1354" spans="1:5" x14ac:dyDescent="0.25">
      <c r="A1354" s="95" t="s">
        <v>23</v>
      </c>
      <c r="B1354" s="94">
        <v>0</v>
      </c>
      <c r="C1354" s="94" t="s">
        <v>23</v>
      </c>
      <c r="D1354" s="94" t="s">
        <v>23</v>
      </c>
      <c r="E1354" s="94" t="s">
        <v>23</v>
      </c>
    </row>
    <row r="1355" spans="1:5" x14ac:dyDescent="0.25">
      <c r="A1355" s="94" t="s">
        <v>23</v>
      </c>
      <c r="B1355" s="94">
        <v>0</v>
      </c>
      <c r="C1355" s="94" t="s">
        <v>23</v>
      </c>
      <c r="D1355" s="94" t="s">
        <v>23</v>
      </c>
      <c r="E1355" s="94" t="s">
        <v>23</v>
      </c>
    </row>
    <row r="1356" spans="1:5" x14ac:dyDescent="0.25">
      <c r="A1356" s="94" t="s">
        <v>23</v>
      </c>
      <c r="B1356" s="94">
        <v>0</v>
      </c>
      <c r="C1356" s="94" t="s">
        <v>23</v>
      </c>
      <c r="D1356" s="94" t="s">
        <v>23</v>
      </c>
      <c r="E1356" s="94" t="s">
        <v>23</v>
      </c>
    </row>
    <row r="1357" spans="1:5" x14ac:dyDescent="0.25">
      <c r="A1357" s="94"/>
      <c r="B1357" s="94"/>
      <c r="C1357" s="94"/>
      <c r="D1357" s="94"/>
      <c r="E1357" s="94"/>
    </row>
    <row r="1358" spans="1:5" x14ac:dyDescent="0.25">
      <c r="A1358" s="94"/>
      <c r="B1358" s="94"/>
      <c r="C1358" s="94"/>
      <c r="D1358" s="94"/>
      <c r="E1358" s="94"/>
    </row>
    <row r="1359" spans="1:5" x14ac:dyDescent="0.25">
      <c r="A1359" s="94"/>
      <c r="B1359" s="94"/>
      <c r="C1359" s="94"/>
      <c r="D1359" s="94"/>
      <c r="E1359" s="94"/>
    </row>
    <row r="1360" spans="1:5" x14ac:dyDescent="0.25">
      <c r="A1360" s="94"/>
      <c r="B1360" s="94"/>
      <c r="C1360" s="94"/>
      <c r="D1360" s="94"/>
      <c r="E1360" s="94"/>
    </row>
    <row r="1361" spans="1:5" x14ac:dyDescent="0.25">
      <c r="A1361" s="94"/>
      <c r="B1361" s="94"/>
      <c r="C1361" s="94"/>
      <c r="D1361" s="94"/>
      <c r="E1361" s="94"/>
    </row>
    <row r="1362" spans="1:5" x14ac:dyDescent="0.25">
      <c r="A1362" s="94"/>
      <c r="B1362" s="94"/>
      <c r="C1362" s="94"/>
      <c r="D1362" s="94"/>
      <c r="E1362" s="94"/>
    </row>
    <row r="1363" spans="1:5" x14ac:dyDescent="0.25">
      <c r="A1363" s="94"/>
      <c r="B1363" s="94"/>
      <c r="C1363" s="94"/>
      <c r="D1363" s="94"/>
      <c r="E1363" s="94"/>
    </row>
    <row r="1364" spans="1:5" x14ac:dyDescent="0.25">
      <c r="A1364" s="94"/>
      <c r="B1364" s="94"/>
      <c r="C1364" s="94"/>
      <c r="D1364" s="94"/>
      <c r="E1364" s="94"/>
    </row>
    <row r="1365" spans="1:5" x14ac:dyDescent="0.25">
      <c r="A1365" s="94"/>
      <c r="B1365" s="94"/>
      <c r="C1365" s="94"/>
      <c r="D1365" s="94"/>
      <c r="E1365" s="94"/>
    </row>
    <row r="1366" spans="1:5" x14ac:dyDescent="0.25">
      <c r="A1366" s="94"/>
      <c r="B1366" s="94"/>
      <c r="C1366" s="94"/>
      <c r="D1366" s="94"/>
      <c r="E1366" s="94"/>
    </row>
    <row r="1367" spans="1:5" x14ac:dyDescent="0.25">
      <c r="A1367" s="94"/>
      <c r="B1367" s="94"/>
      <c r="C1367" s="94"/>
      <c r="D1367" s="94"/>
      <c r="E1367" s="94"/>
    </row>
    <row r="1368" spans="1:5" x14ac:dyDescent="0.25">
      <c r="A1368" s="94"/>
      <c r="B1368" s="94"/>
      <c r="C1368" s="94"/>
      <c r="D1368" s="94"/>
      <c r="E1368" s="94"/>
    </row>
    <row r="1369" spans="1:5" x14ac:dyDescent="0.25">
      <c r="A1369" s="94"/>
      <c r="B1369" s="94"/>
      <c r="C1369" s="94"/>
      <c r="D1369" s="94"/>
      <c r="E1369" s="94"/>
    </row>
    <row r="1370" spans="1:5" x14ac:dyDescent="0.25">
      <c r="A1370" s="94"/>
      <c r="B1370" s="94"/>
      <c r="C1370" s="94"/>
      <c r="D1370" s="94"/>
      <c r="E1370" s="94"/>
    </row>
    <row r="1371" spans="1:5" x14ac:dyDescent="0.25">
      <c r="A1371" s="94"/>
      <c r="B1371" s="94"/>
      <c r="C1371" s="94"/>
      <c r="D1371" s="94"/>
      <c r="E1371" s="94"/>
    </row>
    <row r="1372" spans="1:5" x14ac:dyDescent="0.25">
      <c r="A1372" s="94"/>
      <c r="B1372" s="94"/>
      <c r="C1372" s="94"/>
      <c r="D1372" s="94"/>
      <c r="E1372" s="94"/>
    </row>
    <row r="1373" spans="1:5" x14ac:dyDescent="0.25">
      <c r="A1373" s="94"/>
      <c r="B1373" s="94"/>
      <c r="C1373" s="94"/>
      <c r="D1373" s="94"/>
      <c r="E1373" s="94"/>
    </row>
    <row r="1374" spans="1:5" x14ac:dyDescent="0.25">
      <c r="A1374" s="94"/>
      <c r="B1374" s="94"/>
      <c r="C1374" s="94"/>
      <c r="D1374" s="94"/>
      <c r="E1374" s="94"/>
    </row>
    <row r="1375" spans="1:5" x14ac:dyDescent="0.25">
      <c r="A1375" s="94"/>
      <c r="B1375" s="94"/>
      <c r="C1375" s="94"/>
      <c r="D1375" s="94"/>
      <c r="E1375" s="94"/>
    </row>
    <row r="1376" spans="1:5" x14ac:dyDescent="0.25">
      <c r="A1376" s="94"/>
      <c r="B1376" s="94"/>
      <c r="C1376" s="94"/>
      <c r="D1376" s="94"/>
      <c r="E1376" s="94"/>
    </row>
    <row r="1377" spans="1:5" x14ac:dyDescent="0.25">
      <c r="A1377" s="94"/>
      <c r="B1377" s="94"/>
      <c r="C1377" s="94"/>
      <c r="D1377" s="94"/>
      <c r="E1377" s="94"/>
    </row>
    <row r="1378" spans="1:5" x14ac:dyDescent="0.25">
      <c r="A1378" s="94"/>
      <c r="B1378" s="94"/>
      <c r="C1378" s="94"/>
      <c r="D1378" s="94"/>
      <c r="E1378" s="94"/>
    </row>
    <row r="1379" spans="1:5" x14ac:dyDescent="0.25">
      <c r="A1379" s="94"/>
      <c r="B1379" s="94"/>
      <c r="C1379" s="94"/>
      <c r="D1379" s="94"/>
      <c r="E1379" s="94"/>
    </row>
    <row r="1380" spans="1:5" x14ac:dyDescent="0.25">
      <c r="A1380" s="94"/>
      <c r="B1380" s="94"/>
      <c r="C1380" s="94"/>
      <c r="D1380" s="94"/>
      <c r="E1380" s="94"/>
    </row>
    <row r="1381" spans="1:5" x14ac:dyDescent="0.25">
      <c r="A1381" s="94"/>
      <c r="B1381" s="94"/>
      <c r="C1381" s="94"/>
      <c r="D1381" s="94"/>
      <c r="E1381" s="94"/>
    </row>
    <row r="1382" spans="1:5" x14ac:dyDescent="0.25">
      <c r="A1382" s="94"/>
      <c r="B1382" s="94"/>
      <c r="C1382" s="94"/>
      <c r="D1382" s="94"/>
      <c r="E1382" s="94"/>
    </row>
    <row r="1383" spans="1:5" x14ac:dyDescent="0.25">
      <c r="A1383" s="94"/>
      <c r="B1383" s="94"/>
      <c r="C1383" s="94"/>
      <c r="D1383" s="94"/>
      <c r="E1383" s="94"/>
    </row>
    <row r="1384" spans="1:5" x14ac:dyDescent="0.25">
      <c r="A1384" s="94"/>
      <c r="B1384" s="94"/>
      <c r="C1384" s="94"/>
      <c r="D1384" s="94"/>
      <c r="E1384" s="94"/>
    </row>
    <row r="1385" spans="1:5" x14ac:dyDescent="0.25">
      <c r="A1385" s="94"/>
      <c r="B1385" s="94"/>
      <c r="C1385" s="94"/>
      <c r="D1385" s="94"/>
      <c r="E1385" s="94"/>
    </row>
    <row r="1386" spans="1:5" x14ac:dyDescent="0.25">
      <c r="A1386" s="94"/>
      <c r="B1386" s="94"/>
      <c r="C1386" s="94"/>
      <c r="D1386" s="94"/>
      <c r="E1386" s="94"/>
    </row>
    <row r="1387" spans="1:5" x14ac:dyDescent="0.25">
      <c r="A1387" s="94"/>
      <c r="B1387" s="94"/>
      <c r="C1387" s="94"/>
      <c r="D1387" s="94"/>
      <c r="E1387" s="94"/>
    </row>
    <row r="1388" spans="1:5" x14ac:dyDescent="0.25">
      <c r="A1388" s="94"/>
      <c r="B1388" s="94"/>
      <c r="C1388" s="94"/>
      <c r="D1388" s="94"/>
      <c r="E1388" s="94"/>
    </row>
    <row r="1389" spans="1:5" x14ac:dyDescent="0.25">
      <c r="A1389" s="94"/>
      <c r="B1389" s="94"/>
      <c r="C1389" s="94"/>
      <c r="D1389" s="94"/>
      <c r="E1389" s="94"/>
    </row>
    <row r="1390" spans="1:5" x14ac:dyDescent="0.25">
      <c r="A1390" s="94"/>
      <c r="B1390" s="94"/>
      <c r="C1390" s="94"/>
      <c r="D1390" s="94"/>
      <c r="E1390" s="94"/>
    </row>
    <row r="1391" spans="1:5" x14ac:dyDescent="0.25">
      <c r="A1391" s="94"/>
      <c r="B1391" s="94"/>
      <c r="C1391" s="94"/>
      <c r="D1391" s="94"/>
      <c r="E1391" s="94"/>
    </row>
    <row r="1392" spans="1:5" x14ac:dyDescent="0.25">
      <c r="A1392" s="94"/>
      <c r="B1392" s="94"/>
      <c r="C1392" s="94"/>
      <c r="D1392" s="94"/>
      <c r="E1392" s="94"/>
    </row>
    <row r="1393" spans="1:5" x14ac:dyDescent="0.25">
      <c r="A1393" s="94"/>
      <c r="B1393" s="94"/>
      <c r="C1393" s="94"/>
      <c r="D1393" s="94"/>
      <c r="E1393" s="94"/>
    </row>
    <row r="1394" spans="1:5" x14ac:dyDescent="0.25">
      <c r="A1394" s="94"/>
      <c r="B1394" s="94"/>
      <c r="C1394" s="94"/>
      <c r="D1394" s="94"/>
      <c r="E1394" s="94"/>
    </row>
    <row r="1395" spans="1:5" x14ac:dyDescent="0.25">
      <c r="A1395" s="94"/>
      <c r="B1395" s="94"/>
      <c r="C1395" s="94"/>
      <c r="D1395" s="94"/>
      <c r="E1395" s="94"/>
    </row>
    <row r="1396" spans="1:5" x14ac:dyDescent="0.25">
      <c r="A1396" s="94"/>
      <c r="B1396" s="94"/>
      <c r="C1396" s="94"/>
      <c r="D1396" s="94"/>
      <c r="E1396" s="94"/>
    </row>
    <row r="1397" spans="1:5" x14ac:dyDescent="0.25">
      <c r="A1397" s="94"/>
      <c r="B1397" s="94"/>
      <c r="C1397" s="94"/>
      <c r="D1397" s="94"/>
      <c r="E1397" s="94"/>
    </row>
    <row r="1398" spans="1:5" x14ac:dyDescent="0.25">
      <c r="A1398" s="94"/>
      <c r="B1398" s="94"/>
      <c r="C1398" s="94"/>
      <c r="D1398" s="94"/>
      <c r="E1398" s="94"/>
    </row>
    <row r="1399" spans="1:5" x14ac:dyDescent="0.25">
      <c r="A1399" s="94"/>
      <c r="B1399" s="94"/>
      <c r="C1399" s="94"/>
      <c r="D1399" s="94"/>
      <c r="E1399" s="94"/>
    </row>
    <row r="1400" spans="1:5" x14ac:dyDescent="0.25">
      <c r="A1400" s="94"/>
      <c r="B1400" s="94"/>
      <c r="C1400" s="94"/>
      <c r="D1400" s="94"/>
      <c r="E1400" s="94"/>
    </row>
    <row r="1401" spans="1:5" x14ac:dyDescent="0.25">
      <c r="A1401" s="94"/>
      <c r="B1401" s="94"/>
      <c r="C1401" s="94"/>
      <c r="D1401" s="94"/>
      <c r="E1401" s="94"/>
    </row>
    <row r="1402" spans="1:5" x14ac:dyDescent="0.25">
      <c r="A1402" s="98" t="s">
        <v>11</v>
      </c>
      <c r="B1402" s="94">
        <f>SUM(B1354:B1401)</f>
        <v>0</v>
      </c>
      <c r="C1402" s="94"/>
      <c r="D1402" s="94"/>
      <c r="E1402" s="94"/>
    </row>
    <row r="1405" spans="1:5" x14ac:dyDescent="0.25">
      <c r="A1405" s="98" t="s">
        <v>0</v>
      </c>
      <c r="B1405" s="98" t="s">
        <v>28</v>
      </c>
      <c r="C1405" s="98" t="s">
        <v>1315</v>
      </c>
      <c r="D1405" s="98" t="s">
        <v>537</v>
      </c>
      <c r="E1405" s="98" t="s">
        <v>175</v>
      </c>
    </row>
    <row r="1406" spans="1:5" x14ac:dyDescent="0.25">
      <c r="A1406" s="95" t="s">
        <v>23</v>
      </c>
      <c r="B1406" s="94">
        <v>0</v>
      </c>
      <c r="C1406" s="94" t="s">
        <v>23</v>
      </c>
      <c r="D1406" s="94" t="s">
        <v>23</v>
      </c>
      <c r="E1406" s="94" t="s">
        <v>23</v>
      </c>
    </row>
    <row r="1407" spans="1:5" x14ac:dyDescent="0.25">
      <c r="A1407" s="94" t="s">
        <v>23</v>
      </c>
      <c r="B1407" s="94">
        <v>0</v>
      </c>
      <c r="C1407" s="94" t="s">
        <v>23</v>
      </c>
      <c r="D1407" s="94" t="s">
        <v>23</v>
      </c>
      <c r="E1407" s="94" t="s">
        <v>23</v>
      </c>
    </row>
    <row r="1408" spans="1:5" x14ac:dyDescent="0.25">
      <c r="A1408" s="94" t="s">
        <v>23</v>
      </c>
      <c r="B1408" s="94">
        <v>0</v>
      </c>
      <c r="C1408" s="94" t="s">
        <v>23</v>
      </c>
      <c r="D1408" s="94" t="s">
        <v>23</v>
      </c>
      <c r="E1408" s="94" t="s">
        <v>23</v>
      </c>
    </row>
    <row r="1409" spans="1:5" x14ac:dyDescent="0.25">
      <c r="A1409" s="94"/>
      <c r="B1409" s="94"/>
      <c r="C1409" s="94"/>
      <c r="D1409" s="94"/>
      <c r="E1409" s="94"/>
    </row>
    <row r="1410" spans="1:5" x14ac:dyDescent="0.25">
      <c r="A1410" s="94"/>
      <c r="B1410" s="94"/>
      <c r="C1410" s="94"/>
      <c r="D1410" s="94"/>
      <c r="E1410" s="94"/>
    </row>
    <row r="1411" spans="1:5" x14ac:dyDescent="0.25">
      <c r="A1411" s="94"/>
      <c r="B1411" s="94"/>
      <c r="C1411" s="94"/>
      <c r="D1411" s="94"/>
      <c r="E1411" s="94"/>
    </row>
    <row r="1412" spans="1:5" x14ac:dyDescent="0.25">
      <c r="A1412" s="94"/>
      <c r="B1412" s="94"/>
      <c r="C1412" s="94"/>
      <c r="D1412" s="94"/>
      <c r="E1412" s="94"/>
    </row>
    <row r="1413" spans="1:5" x14ac:dyDescent="0.25">
      <c r="A1413" s="94"/>
      <c r="B1413" s="94"/>
      <c r="C1413" s="94"/>
      <c r="D1413" s="94"/>
      <c r="E1413" s="94"/>
    </row>
    <row r="1414" spans="1:5" x14ac:dyDescent="0.25">
      <c r="A1414" s="94"/>
      <c r="B1414" s="94"/>
      <c r="C1414" s="94"/>
      <c r="D1414" s="94"/>
      <c r="E1414" s="94"/>
    </row>
    <row r="1415" spans="1:5" x14ac:dyDescent="0.25">
      <c r="A1415" s="94"/>
      <c r="B1415" s="94"/>
      <c r="C1415" s="94"/>
      <c r="D1415" s="94"/>
      <c r="E1415" s="94"/>
    </row>
    <row r="1416" spans="1:5" x14ac:dyDescent="0.25">
      <c r="A1416" s="94"/>
      <c r="B1416" s="94"/>
      <c r="C1416" s="94"/>
      <c r="D1416" s="94"/>
      <c r="E1416" s="94"/>
    </row>
    <row r="1417" spans="1:5" x14ac:dyDescent="0.25">
      <c r="A1417" s="94"/>
      <c r="B1417" s="94"/>
      <c r="C1417" s="94"/>
      <c r="D1417" s="94"/>
      <c r="E1417" s="94"/>
    </row>
    <row r="1418" spans="1:5" x14ac:dyDescent="0.25">
      <c r="A1418" s="94"/>
      <c r="B1418" s="94"/>
      <c r="C1418" s="94"/>
      <c r="D1418" s="94"/>
      <c r="E1418" s="94"/>
    </row>
    <row r="1419" spans="1:5" x14ac:dyDescent="0.25">
      <c r="A1419" s="94"/>
      <c r="B1419" s="94"/>
      <c r="C1419" s="94"/>
      <c r="D1419" s="94"/>
      <c r="E1419" s="94"/>
    </row>
    <row r="1420" spans="1:5" x14ac:dyDescent="0.25">
      <c r="A1420" s="94"/>
      <c r="B1420" s="94"/>
      <c r="C1420" s="94"/>
      <c r="D1420" s="94"/>
      <c r="E1420" s="94"/>
    </row>
    <row r="1421" spans="1:5" x14ac:dyDescent="0.25">
      <c r="A1421" s="94"/>
      <c r="B1421" s="94"/>
      <c r="C1421" s="94"/>
      <c r="D1421" s="94"/>
      <c r="E1421" s="94"/>
    </row>
    <row r="1422" spans="1:5" x14ac:dyDescent="0.25">
      <c r="A1422" s="94"/>
      <c r="B1422" s="94"/>
      <c r="C1422" s="94"/>
      <c r="D1422" s="94"/>
      <c r="E1422" s="94"/>
    </row>
    <row r="1423" spans="1:5" x14ac:dyDescent="0.25">
      <c r="A1423" s="94"/>
      <c r="B1423" s="94"/>
      <c r="C1423" s="94"/>
      <c r="D1423" s="94"/>
      <c r="E1423" s="94"/>
    </row>
    <row r="1424" spans="1:5" x14ac:dyDescent="0.25">
      <c r="A1424" s="94"/>
      <c r="B1424" s="94"/>
      <c r="C1424" s="94"/>
      <c r="D1424" s="94"/>
      <c r="E1424" s="94"/>
    </row>
    <row r="1425" spans="1:5" x14ac:dyDescent="0.25">
      <c r="A1425" s="94"/>
      <c r="B1425" s="94"/>
      <c r="C1425" s="94"/>
      <c r="D1425" s="94"/>
      <c r="E1425" s="94"/>
    </row>
    <row r="1426" spans="1:5" x14ac:dyDescent="0.25">
      <c r="A1426" s="94"/>
      <c r="B1426" s="94"/>
      <c r="C1426" s="94"/>
      <c r="D1426" s="94"/>
      <c r="E1426" s="94"/>
    </row>
    <row r="1427" spans="1:5" x14ac:dyDescent="0.25">
      <c r="A1427" s="94"/>
      <c r="B1427" s="94"/>
      <c r="C1427" s="94"/>
      <c r="D1427" s="94"/>
      <c r="E1427" s="94"/>
    </row>
    <row r="1428" spans="1:5" x14ac:dyDescent="0.25">
      <c r="A1428" s="94"/>
      <c r="B1428" s="94"/>
      <c r="C1428" s="94"/>
      <c r="D1428" s="94"/>
      <c r="E1428" s="94"/>
    </row>
    <row r="1429" spans="1:5" x14ac:dyDescent="0.25">
      <c r="A1429" s="94"/>
      <c r="B1429" s="94"/>
      <c r="C1429" s="94"/>
      <c r="D1429" s="94"/>
      <c r="E1429" s="94"/>
    </row>
    <row r="1430" spans="1:5" x14ac:dyDescent="0.25">
      <c r="A1430" s="94"/>
      <c r="B1430" s="94"/>
      <c r="C1430" s="94"/>
      <c r="D1430" s="94"/>
      <c r="E1430" s="94"/>
    </row>
    <row r="1431" spans="1:5" x14ac:dyDescent="0.25">
      <c r="A1431" s="94"/>
      <c r="B1431" s="94"/>
      <c r="C1431" s="94"/>
      <c r="D1431" s="94"/>
      <c r="E1431" s="94"/>
    </row>
    <row r="1432" spans="1:5" x14ac:dyDescent="0.25">
      <c r="A1432" s="94"/>
      <c r="B1432" s="94"/>
      <c r="C1432" s="94"/>
      <c r="D1432" s="94"/>
      <c r="E1432" s="94"/>
    </row>
    <row r="1433" spans="1:5" x14ac:dyDescent="0.25">
      <c r="A1433" s="94"/>
      <c r="B1433" s="94"/>
      <c r="C1433" s="94"/>
      <c r="D1433" s="94"/>
      <c r="E1433" s="94"/>
    </row>
    <row r="1434" spans="1:5" x14ac:dyDescent="0.25">
      <c r="A1434" s="94"/>
      <c r="B1434" s="94"/>
      <c r="C1434" s="94"/>
      <c r="D1434" s="94"/>
      <c r="E1434" s="94"/>
    </row>
    <row r="1435" spans="1:5" x14ac:dyDescent="0.25">
      <c r="A1435" s="94"/>
      <c r="B1435" s="94"/>
      <c r="C1435" s="94"/>
      <c r="D1435" s="94"/>
      <c r="E1435" s="94"/>
    </row>
    <row r="1436" spans="1:5" x14ac:dyDescent="0.25">
      <c r="A1436" s="94"/>
      <c r="B1436" s="94"/>
      <c r="C1436" s="94"/>
      <c r="D1436" s="94"/>
      <c r="E1436" s="94"/>
    </row>
    <row r="1437" spans="1:5" x14ac:dyDescent="0.25">
      <c r="A1437" s="94"/>
      <c r="B1437" s="94"/>
      <c r="C1437" s="94"/>
      <c r="D1437" s="94"/>
      <c r="E1437" s="94"/>
    </row>
    <row r="1438" spans="1:5" x14ac:dyDescent="0.25">
      <c r="A1438" s="94"/>
      <c r="B1438" s="94"/>
      <c r="C1438" s="94"/>
      <c r="D1438" s="94"/>
      <c r="E1438" s="94"/>
    </row>
    <row r="1439" spans="1:5" x14ac:dyDescent="0.25">
      <c r="A1439" s="94"/>
      <c r="B1439" s="94"/>
      <c r="C1439" s="94"/>
      <c r="D1439" s="94"/>
      <c r="E1439" s="94"/>
    </row>
    <row r="1440" spans="1:5" x14ac:dyDescent="0.25">
      <c r="A1440" s="94"/>
      <c r="B1440" s="94"/>
      <c r="C1440" s="94"/>
      <c r="D1440" s="94"/>
      <c r="E1440" s="94"/>
    </row>
    <row r="1441" spans="1:5" x14ac:dyDescent="0.25">
      <c r="A1441" s="94"/>
      <c r="B1441" s="94"/>
      <c r="C1441" s="94"/>
      <c r="D1441" s="94"/>
      <c r="E1441" s="94"/>
    </row>
    <row r="1442" spans="1:5" x14ac:dyDescent="0.25">
      <c r="A1442" s="94"/>
      <c r="B1442" s="94"/>
      <c r="C1442" s="94"/>
      <c r="D1442" s="94"/>
      <c r="E1442" s="94"/>
    </row>
    <row r="1443" spans="1:5" x14ac:dyDescent="0.25">
      <c r="A1443" s="94"/>
      <c r="B1443" s="94"/>
      <c r="C1443" s="94"/>
      <c r="D1443" s="94"/>
      <c r="E1443" s="94"/>
    </row>
    <row r="1444" spans="1:5" x14ac:dyDescent="0.25">
      <c r="A1444" s="94"/>
      <c r="B1444" s="94"/>
      <c r="C1444" s="94"/>
      <c r="D1444" s="94"/>
      <c r="E1444" s="94"/>
    </row>
    <row r="1445" spans="1:5" x14ac:dyDescent="0.25">
      <c r="A1445" s="94"/>
      <c r="B1445" s="94"/>
      <c r="C1445" s="94"/>
      <c r="D1445" s="94"/>
      <c r="E1445" s="94"/>
    </row>
    <row r="1446" spans="1:5" x14ac:dyDescent="0.25">
      <c r="A1446" s="94"/>
      <c r="B1446" s="94"/>
      <c r="C1446" s="94"/>
      <c r="D1446" s="94"/>
      <c r="E1446" s="94"/>
    </row>
    <row r="1447" spans="1:5" x14ac:dyDescent="0.25">
      <c r="A1447" s="94"/>
      <c r="B1447" s="94"/>
      <c r="C1447" s="94"/>
      <c r="D1447" s="94"/>
      <c r="E1447" s="94"/>
    </row>
    <row r="1448" spans="1:5" x14ac:dyDescent="0.25">
      <c r="A1448" s="94"/>
      <c r="B1448" s="94"/>
      <c r="C1448" s="94"/>
      <c r="D1448" s="94"/>
      <c r="E1448" s="94"/>
    </row>
    <row r="1449" spans="1:5" x14ac:dyDescent="0.25">
      <c r="A1449" s="94"/>
      <c r="B1449" s="94"/>
      <c r="C1449" s="94"/>
      <c r="D1449" s="94"/>
      <c r="E1449" s="94"/>
    </row>
    <row r="1450" spans="1:5" x14ac:dyDescent="0.25">
      <c r="A1450" s="94"/>
      <c r="B1450" s="94"/>
      <c r="C1450" s="94"/>
      <c r="D1450" s="94"/>
      <c r="E1450" s="94"/>
    </row>
    <row r="1451" spans="1:5" x14ac:dyDescent="0.25">
      <c r="A1451" s="94"/>
      <c r="B1451" s="94"/>
      <c r="C1451" s="94"/>
      <c r="D1451" s="94"/>
      <c r="E1451" s="94"/>
    </row>
    <row r="1452" spans="1:5" x14ac:dyDescent="0.25">
      <c r="A1452" s="94"/>
      <c r="B1452" s="94"/>
      <c r="C1452" s="94"/>
      <c r="D1452" s="94"/>
      <c r="E1452" s="94"/>
    </row>
    <row r="1453" spans="1:5" x14ac:dyDescent="0.25">
      <c r="A1453" s="94"/>
      <c r="B1453" s="94"/>
      <c r="C1453" s="94"/>
      <c r="D1453" s="94"/>
      <c r="E1453" s="94"/>
    </row>
    <row r="1454" spans="1:5" x14ac:dyDescent="0.25">
      <c r="A1454" s="98" t="s">
        <v>11</v>
      </c>
      <c r="B1454" s="94">
        <f>SUM(B1406:B1453)</f>
        <v>0</v>
      </c>
      <c r="C1454" s="94"/>
      <c r="D1454" s="94"/>
      <c r="E1454" s="94"/>
    </row>
    <row r="1457" spans="1:6" x14ac:dyDescent="0.25">
      <c r="A1457" s="98" t="s">
        <v>0</v>
      </c>
      <c r="B1457" s="98" t="s">
        <v>28</v>
      </c>
      <c r="C1457" s="98" t="s">
        <v>1315</v>
      </c>
      <c r="D1457" s="98" t="s">
        <v>537</v>
      </c>
      <c r="E1457" s="98" t="s">
        <v>175</v>
      </c>
    </row>
    <row r="1458" spans="1:6" x14ac:dyDescent="0.25">
      <c r="A1458" s="95" t="s">
        <v>23</v>
      </c>
      <c r="B1458" s="94">
        <v>0</v>
      </c>
      <c r="C1458" s="94" t="s">
        <v>23</v>
      </c>
      <c r="D1458" s="94" t="s">
        <v>23</v>
      </c>
      <c r="E1458" s="94" t="s">
        <v>23</v>
      </c>
    </row>
    <row r="1459" spans="1:6" x14ac:dyDescent="0.25">
      <c r="A1459" s="94" t="s">
        <v>23</v>
      </c>
      <c r="B1459" s="94">
        <v>0</v>
      </c>
      <c r="C1459" s="94" t="s">
        <v>23</v>
      </c>
      <c r="D1459" s="94" t="s">
        <v>23</v>
      </c>
      <c r="E1459" s="94" t="s">
        <v>23</v>
      </c>
      <c r="F1459" s="133" t="s">
        <v>240</v>
      </c>
    </row>
    <row r="1460" spans="1:6" x14ac:dyDescent="0.25">
      <c r="A1460" s="94" t="s">
        <v>23</v>
      </c>
      <c r="B1460" s="94">
        <v>0</v>
      </c>
      <c r="C1460" s="94" t="s">
        <v>23</v>
      </c>
      <c r="D1460" s="94" t="s">
        <v>23</v>
      </c>
      <c r="E1460" s="94" t="s">
        <v>23</v>
      </c>
    </row>
    <row r="1461" spans="1:6" x14ac:dyDescent="0.25">
      <c r="A1461" s="94"/>
      <c r="B1461" s="94"/>
      <c r="C1461" s="94"/>
      <c r="D1461" s="94"/>
      <c r="E1461" s="94"/>
    </row>
    <row r="1462" spans="1:6" x14ac:dyDescent="0.25">
      <c r="A1462" s="94"/>
      <c r="B1462" s="94"/>
      <c r="C1462" s="94"/>
      <c r="D1462" s="94"/>
      <c r="E1462" s="94"/>
    </row>
    <row r="1463" spans="1:6" x14ac:dyDescent="0.25">
      <c r="A1463" s="94"/>
      <c r="B1463" s="94"/>
      <c r="C1463" s="94"/>
      <c r="D1463" s="94"/>
      <c r="E1463" s="94"/>
    </row>
    <row r="1464" spans="1:6" x14ac:dyDescent="0.25">
      <c r="A1464" s="94"/>
      <c r="B1464" s="94"/>
      <c r="C1464" s="94"/>
      <c r="D1464" s="94"/>
      <c r="E1464" s="94"/>
    </row>
    <row r="1465" spans="1:6" x14ac:dyDescent="0.25">
      <c r="A1465" s="94"/>
      <c r="B1465" s="94"/>
      <c r="C1465" s="94"/>
      <c r="D1465" s="94"/>
      <c r="E1465" s="94"/>
    </row>
    <row r="1466" spans="1:6" x14ac:dyDescent="0.25">
      <c r="A1466" s="94"/>
      <c r="B1466" s="94"/>
      <c r="C1466" s="94"/>
      <c r="D1466" s="94"/>
      <c r="E1466" s="94"/>
    </row>
    <row r="1467" spans="1:6" x14ac:dyDescent="0.25">
      <c r="A1467" s="94"/>
      <c r="B1467" s="94"/>
      <c r="C1467" s="94"/>
      <c r="D1467" s="94"/>
      <c r="E1467" s="94"/>
    </row>
    <row r="1468" spans="1:6" x14ac:dyDescent="0.25">
      <c r="A1468" s="94"/>
      <c r="B1468" s="94"/>
      <c r="C1468" s="94"/>
      <c r="D1468" s="94"/>
      <c r="E1468" s="94"/>
    </row>
    <row r="1469" spans="1:6" x14ac:dyDescent="0.25">
      <c r="A1469" s="94"/>
      <c r="B1469" s="94"/>
      <c r="C1469" s="94"/>
      <c r="D1469" s="94"/>
      <c r="E1469" s="94"/>
    </row>
    <row r="1470" spans="1:6" x14ac:dyDescent="0.25">
      <c r="A1470" s="94"/>
      <c r="B1470" s="94"/>
      <c r="C1470" s="94"/>
      <c r="D1470" s="94"/>
      <c r="E1470" s="94"/>
    </row>
    <row r="1471" spans="1:6" x14ac:dyDescent="0.25">
      <c r="A1471" s="94"/>
      <c r="B1471" s="94"/>
      <c r="C1471" s="94"/>
      <c r="D1471" s="94"/>
      <c r="E1471" s="94"/>
    </row>
    <row r="1472" spans="1:6" x14ac:dyDescent="0.25">
      <c r="A1472" s="94"/>
      <c r="B1472" s="94"/>
      <c r="C1472" s="94"/>
      <c r="D1472" s="94"/>
      <c r="E1472" s="94"/>
    </row>
    <row r="1473" spans="1:5" x14ac:dyDescent="0.25">
      <c r="A1473" s="94"/>
      <c r="B1473" s="94"/>
      <c r="C1473" s="94"/>
      <c r="D1473" s="94"/>
      <c r="E1473" s="94"/>
    </row>
    <row r="1474" spans="1:5" x14ac:dyDescent="0.25">
      <c r="A1474" s="94"/>
      <c r="B1474" s="94"/>
      <c r="C1474" s="94"/>
      <c r="D1474" s="94"/>
      <c r="E1474" s="94"/>
    </row>
    <row r="1475" spans="1:5" x14ac:dyDescent="0.25">
      <c r="A1475" s="94"/>
      <c r="B1475" s="94"/>
      <c r="C1475" s="94"/>
      <c r="D1475" s="94"/>
      <c r="E1475" s="94"/>
    </row>
    <row r="1476" spans="1:5" x14ac:dyDescent="0.25">
      <c r="A1476" s="94"/>
      <c r="B1476" s="94"/>
      <c r="C1476" s="94"/>
      <c r="D1476" s="94"/>
      <c r="E1476" s="94"/>
    </row>
    <row r="1477" spans="1:5" x14ac:dyDescent="0.25">
      <c r="A1477" s="94"/>
      <c r="B1477" s="94"/>
      <c r="C1477" s="94"/>
      <c r="D1477" s="94"/>
      <c r="E1477" s="94"/>
    </row>
    <row r="1478" spans="1:5" x14ac:dyDescent="0.25">
      <c r="A1478" s="94"/>
      <c r="B1478" s="94"/>
      <c r="C1478" s="94"/>
      <c r="D1478" s="94"/>
      <c r="E1478" s="94"/>
    </row>
    <row r="1479" spans="1:5" x14ac:dyDescent="0.25">
      <c r="A1479" s="94"/>
      <c r="B1479" s="94"/>
      <c r="C1479" s="94"/>
      <c r="D1479" s="94"/>
      <c r="E1479" s="94"/>
    </row>
    <row r="1480" spans="1:5" x14ac:dyDescent="0.25">
      <c r="A1480" s="94"/>
      <c r="B1480" s="94"/>
      <c r="C1480" s="94"/>
      <c r="D1480" s="94"/>
      <c r="E1480" s="94"/>
    </row>
    <row r="1481" spans="1:5" x14ac:dyDescent="0.25">
      <c r="A1481" s="94"/>
      <c r="B1481" s="94"/>
      <c r="C1481" s="94"/>
      <c r="D1481" s="94"/>
      <c r="E1481" s="94"/>
    </row>
    <row r="1482" spans="1:5" x14ac:dyDescent="0.25">
      <c r="A1482" s="94"/>
      <c r="B1482" s="94"/>
      <c r="C1482" s="94"/>
      <c r="D1482" s="94"/>
      <c r="E1482" s="94"/>
    </row>
    <row r="1483" spans="1:5" x14ac:dyDescent="0.25">
      <c r="A1483" s="94"/>
      <c r="B1483" s="94"/>
      <c r="C1483" s="94"/>
      <c r="D1483" s="94"/>
      <c r="E1483" s="94"/>
    </row>
    <row r="1484" spans="1:5" x14ac:dyDescent="0.25">
      <c r="A1484" s="94"/>
      <c r="B1484" s="94"/>
      <c r="C1484" s="94"/>
      <c r="D1484" s="94"/>
      <c r="E1484" s="94"/>
    </row>
    <row r="1485" spans="1:5" x14ac:dyDescent="0.25">
      <c r="A1485" s="94"/>
      <c r="B1485" s="94"/>
      <c r="C1485" s="94"/>
      <c r="D1485" s="94"/>
      <c r="E1485" s="94"/>
    </row>
    <row r="1486" spans="1:5" x14ac:dyDescent="0.25">
      <c r="A1486" s="94"/>
      <c r="B1486" s="94"/>
      <c r="C1486" s="94"/>
      <c r="D1486" s="94"/>
      <c r="E1486" s="94"/>
    </row>
    <row r="1487" spans="1:5" x14ac:dyDescent="0.25">
      <c r="A1487" s="94"/>
      <c r="B1487" s="94"/>
      <c r="C1487" s="94"/>
      <c r="D1487" s="94"/>
      <c r="E1487" s="94"/>
    </row>
    <row r="1488" spans="1:5" x14ac:dyDescent="0.25">
      <c r="A1488" s="94"/>
      <c r="B1488" s="94"/>
      <c r="C1488" s="94"/>
      <c r="D1488" s="94"/>
      <c r="E1488" s="94"/>
    </row>
    <row r="1489" spans="1:5" x14ac:dyDescent="0.25">
      <c r="A1489" s="94"/>
      <c r="B1489" s="94"/>
      <c r="C1489" s="94"/>
      <c r="D1489" s="94"/>
      <c r="E1489" s="94"/>
    </row>
    <row r="1490" spans="1:5" x14ac:dyDescent="0.25">
      <c r="A1490" s="94"/>
      <c r="B1490" s="94"/>
      <c r="C1490" s="94"/>
      <c r="D1490" s="94"/>
      <c r="E1490" s="94"/>
    </row>
    <row r="1491" spans="1:5" x14ac:dyDescent="0.25">
      <c r="A1491" s="94"/>
      <c r="B1491" s="94"/>
      <c r="C1491" s="94"/>
      <c r="D1491" s="94"/>
      <c r="E1491" s="94"/>
    </row>
    <row r="1492" spans="1:5" x14ac:dyDescent="0.25">
      <c r="A1492" s="94"/>
      <c r="B1492" s="94"/>
      <c r="C1492" s="94"/>
      <c r="D1492" s="94"/>
      <c r="E1492" s="94"/>
    </row>
    <row r="1493" spans="1:5" x14ac:dyDescent="0.25">
      <c r="A1493" s="94"/>
      <c r="B1493" s="94"/>
      <c r="C1493" s="94"/>
      <c r="D1493" s="94"/>
      <c r="E1493" s="94"/>
    </row>
    <row r="1494" spans="1:5" x14ac:dyDescent="0.25">
      <c r="A1494" s="94"/>
      <c r="B1494" s="94"/>
      <c r="C1494" s="94"/>
      <c r="D1494" s="94"/>
      <c r="E1494" s="94"/>
    </row>
    <row r="1495" spans="1:5" x14ac:dyDescent="0.25">
      <c r="A1495" s="94"/>
      <c r="B1495" s="94"/>
      <c r="C1495" s="94"/>
      <c r="D1495" s="94"/>
      <c r="E1495" s="94"/>
    </row>
    <row r="1496" spans="1:5" x14ac:dyDescent="0.25">
      <c r="A1496" s="94"/>
      <c r="B1496" s="94"/>
      <c r="C1496" s="94"/>
      <c r="D1496" s="94"/>
      <c r="E1496" s="94"/>
    </row>
    <row r="1497" spans="1:5" x14ac:dyDescent="0.25">
      <c r="A1497" s="94"/>
      <c r="B1497" s="94"/>
      <c r="C1497" s="94"/>
      <c r="D1497" s="94"/>
      <c r="E1497" s="94"/>
    </row>
    <row r="1498" spans="1:5" x14ac:dyDescent="0.25">
      <c r="A1498" s="94"/>
      <c r="B1498" s="94"/>
      <c r="C1498" s="94"/>
      <c r="D1498" s="94"/>
      <c r="E1498" s="94"/>
    </row>
    <row r="1499" spans="1:5" x14ac:dyDescent="0.25">
      <c r="A1499" s="94"/>
      <c r="B1499" s="94"/>
      <c r="C1499" s="94"/>
      <c r="D1499" s="94"/>
      <c r="E1499" s="94"/>
    </row>
    <row r="1500" spans="1:5" x14ac:dyDescent="0.25">
      <c r="A1500" s="94"/>
      <c r="B1500" s="94"/>
      <c r="C1500" s="94"/>
      <c r="D1500" s="94"/>
      <c r="E1500" s="94"/>
    </row>
    <row r="1501" spans="1:5" x14ac:dyDescent="0.25">
      <c r="A1501" s="94"/>
      <c r="B1501" s="94"/>
      <c r="C1501" s="94"/>
      <c r="D1501" s="94"/>
      <c r="E1501" s="94"/>
    </row>
    <row r="1502" spans="1:5" x14ac:dyDescent="0.25">
      <c r="A1502" s="94"/>
      <c r="B1502" s="94"/>
      <c r="C1502" s="94"/>
      <c r="D1502" s="94"/>
      <c r="E1502" s="94"/>
    </row>
    <row r="1503" spans="1:5" x14ac:dyDescent="0.25">
      <c r="A1503" s="94"/>
      <c r="B1503" s="94"/>
      <c r="C1503" s="94"/>
      <c r="D1503" s="94"/>
      <c r="E1503" s="94"/>
    </row>
    <row r="1504" spans="1:5" x14ac:dyDescent="0.25">
      <c r="A1504" s="94"/>
      <c r="B1504" s="94"/>
      <c r="C1504" s="94"/>
      <c r="D1504" s="94"/>
      <c r="E1504" s="94"/>
    </row>
    <row r="1505" spans="1:5" x14ac:dyDescent="0.25">
      <c r="A1505" s="94"/>
      <c r="B1505" s="94"/>
      <c r="C1505" s="94"/>
      <c r="D1505" s="94"/>
      <c r="E1505" s="94"/>
    </row>
    <row r="1506" spans="1:5" x14ac:dyDescent="0.25">
      <c r="A1506" s="98" t="s">
        <v>11</v>
      </c>
      <c r="B1506" s="94">
        <f>SUM(B1458:B1505)</f>
        <v>0</v>
      </c>
      <c r="C1506" s="94"/>
      <c r="D1506" s="94"/>
      <c r="E1506" s="94"/>
    </row>
    <row r="1507" spans="1:5" x14ac:dyDescent="0.25">
      <c r="C1507" s="93" t="s">
        <v>23</v>
      </c>
    </row>
    <row r="1509" spans="1:5" x14ac:dyDescent="0.25">
      <c r="A1509" s="98" t="s">
        <v>0</v>
      </c>
      <c r="B1509" s="98" t="s">
        <v>28</v>
      </c>
      <c r="C1509" s="98" t="s">
        <v>1315</v>
      </c>
      <c r="D1509" s="98" t="s">
        <v>537</v>
      </c>
      <c r="E1509" s="98" t="s">
        <v>175</v>
      </c>
    </row>
    <row r="1510" spans="1:5" x14ac:dyDescent="0.25">
      <c r="A1510" s="95" t="s">
        <v>23</v>
      </c>
      <c r="B1510" s="94">
        <v>0</v>
      </c>
      <c r="C1510" s="94" t="s">
        <v>23</v>
      </c>
      <c r="D1510" s="94" t="s">
        <v>23</v>
      </c>
      <c r="E1510" s="94" t="s">
        <v>23</v>
      </c>
    </row>
    <row r="1511" spans="1:5" x14ac:dyDescent="0.25">
      <c r="A1511" s="94" t="s">
        <v>23</v>
      </c>
      <c r="B1511" s="94">
        <v>0</v>
      </c>
      <c r="C1511" s="94" t="s">
        <v>23</v>
      </c>
      <c r="D1511" s="94" t="s">
        <v>23</v>
      </c>
      <c r="E1511" s="94" t="s">
        <v>23</v>
      </c>
    </row>
    <row r="1512" spans="1:5" x14ac:dyDescent="0.25">
      <c r="A1512" s="94" t="s">
        <v>23</v>
      </c>
      <c r="B1512" s="94">
        <v>0</v>
      </c>
      <c r="C1512" s="94" t="s">
        <v>23</v>
      </c>
      <c r="D1512" s="94" t="s">
        <v>23</v>
      </c>
      <c r="E1512" s="94" t="s">
        <v>23</v>
      </c>
    </row>
    <row r="1513" spans="1:5" x14ac:dyDescent="0.25">
      <c r="A1513" s="94"/>
      <c r="B1513" s="94"/>
      <c r="C1513" s="94"/>
      <c r="D1513" s="94"/>
      <c r="E1513" s="94"/>
    </row>
    <row r="1514" spans="1:5" x14ac:dyDescent="0.25">
      <c r="A1514" s="94"/>
      <c r="B1514" s="94"/>
      <c r="C1514" s="94"/>
      <c r="D1514" s="94"/>
      <c r="E1514" s="94"/>
    </row>
    <row r="1515" spans="1:5" x14ac:dyDescent="0.25">
      <c r="A1515" s="94"/>
      <c r="B1515" s="94"/>
      <c r="C1515" s="94"/>
      <c r="D1515" s="94"/>
      <c r="E1515" s="94"/>
    </row>
    <row r="1516" spans="1:5" x14ac:dyDescent="0.25">
      <c r="A1516" s="94"/>
      <c r="B1516" s="94"/>
      <c r="C1516" s="94"/>
      <c r="D1516" s="94"/>
      <c r="E1516" s="94"/>
    </row>
    <row r="1517" spans="1:5" x14ac:dyDescent="0.25">
      <c r="A1517" s="94"/>
      <c r="B1517" s="94"/>
      <c r="C1517" s="94"/>
      <c r="D1517" s="94"/>
      <c r="E1517" s="94"/>
    </row>
    <row r="1518" spans="1:5" x14ac:dyDescent="0.25">
      <c r="A1518" s="94"/>
      <c r="B1518" s="94"/>
      <c r="C1518" s="94"/>
      <c r="D1518" s="94"/>
      <c r="E1518" s="94"/>
    </row>
    <row r="1519" spans="1:5" x14ac:dyDescent="0.25">
      <c r="A1519" s="94"/>
      <c r="B1519" s="94"/>
      <c r="C1519" s="94"/>
      <c r="D1519" s="94"/>
      <c r="E1519" s="94"/>
    </row>
    <row r="1520" spans="1:5" x14ac:dyDescent="0.25">
      <c r="A1520" s="94"/>
      <c r="B1520" s="94"/>
      <c r="C1520" s="94"/>
      <c r="D1520" s="94"/>
      <c r="E1520" s="94"/>
    </row>
    <row r="1521" spans="1:5" x14ac:dyDescent="0.25">
      <c r="A1521" s="94"/>
      <c r="B1521" s="94"/>
      <c r="C1521" s="94"/>
      <c r="D1521" s="94"/>
      <c r="E1521" s="94"/>
    </row>
    <row r="1522" spans="1:5" x14ac:dyDescent="0.25">
      <c r="A1522" s="94"/>
      <c r="B1522" s="94"/>
      <c r="C1522" s="94"/>
      <c r="D1522" s="94"/>
      <c r="E1522" s="94"/>
    </row>
    <row r="1523" spans="1:5" x14ac:dyDescent="0.25">
      <c r="A1523" s="94"/>
      <c r="B1523" s="94"/>
      <c r="C1523" s="94"/>
      <c r="D1523" s="94"/>
      <c r="E1523" s="94"/>
    </row>
    <row r="1524" spans="1:5" x14ac:dyDescent="0.25">
      <c r="A1524" s="94"/>
      <c r="B1524" s="94"/>
      <c r="C1524" s="94"/>
      <c r="D1524" s="94"/>
      <c r="E1524" s="94"/>
    </row>
    <row r="1525" spans="1:5" x14ac:dyDescent="0.25">
      <c r="A1525" s="94"/>
      <c r="B1525" s="94"/>
      <c r="C1525" s="94"/>
      <c r="D1525" s="94"/>
      <c r="E1525" s="94"/>
    </row>
    <row r="1526" spans="1:5" x14ac:dyDescent="0.25">
      <c r="A1526" s="94"/>
      <c r="B1526" s="94"/>
      <c r="C1526" s="94"/>
      <c r="D1526" s="94"/>
      <c r="E1526" s="94"/>
    </row>
    <row r="1527" spans="1:5" x14ac:dyDescent="0.25">
      <c r="A1527" s="94"/>
      <c r="B1527" s="94"/>
      <c r="C1527" s="94"/>
      <c r="D1527" s="94"/>
      <c r="E1527" s="94"/>
    </row>
    <row r="1528" spans="1:5" x14ac:dyDescent="0.25">
      <c r="A1528" s="94"/>
      <c r="B1528" s="94"/>
      <c r="C1528" s="94"/>
      <c r="D1528" s="94"/>
      <c r="E1528" s="94"/>
    </row>
    <row r="1529" spans="1:5" x14ac:dyDescent="0.25">
      <c r="A1529" s="94"/>
      <c r="B1529" s="94"/>
      <c r="C1529" s="94"/>
      <c r="D1529" s="94"/>
      <c r="E1529" s="94"/>
    </row>
    <row r="1530" spans="1:5" x14ac:dyDescent="0.25">
      <c r="A1530" s="94"/>
      <c r="B1530" s="94"/>
      <c r="C1530" s="94"/>
      <c r="D1530" s="94"/>
      <c r="E1530" s="94"/>
    </row>
    <row r="1531" spans="1:5" x14ac:dyDescent="0.25">
      <c r="A1531" s="94"/>
      <c r="B1531" s="94"/>
      <c r="C1531" s="94"/>
      <c r="D1531" s="94"/>
      <c r="E1531" s="94"/>
    </row>
    <row r="1532" spans="1:5" x14ac:dyDescent="0.25">
      <c r="A1532" s="94"/>
      <c r="B1532" s="94"/>
      <c r="C1532" s="94"/>
      <c r="D1532" s="94"/>
      <c r="E1532" s="94"/>
    </row>
    <row r="1533" spans="1:5" x14ac:dyDescent="0.25">
      <c r="A1533" s="94"/>
      <c r="B1533" s="94"/>
      <c r="C1533" s="94"/>
      <c r="D1533" s="94"/>
      <c r="E1533" s="94"/>
    </row>
    <row r="1534" spans="1:5" x14ac:dyDescent="0.25">
      <c r="A1534" s="94"/>
      <c r="B1534" s="94"/>
      <c r="C1534" s="94"/>
      <c r="D1534" s="94"/>
      <c r="E1534" s="94"/>
    </row>
    <row r="1535" spans="1:5" x14ac:dyDescent="0.25">
      <c r="A1535" s="94"/>
      <c r="B1535" s="94"/>
      <c r="C1535" s="94"/>
      <c r="D1535" s="94"/>
      <c r="E1535" s="94"/>
    </row>
    <row r="1536" spans="1:5" x14ac:dyDescent="0.25">
      <c r="A1536" s="94"/>
      <c r="B1536" s="94"/>
      <c r="C1536" s="94"/>
      <c r="D1536" s="94"/>
      <c r="E1536" s="94"/>
    </row>
    <row r="1537" spans="1:5" x14ac:dyDescent="0.25">
      <c r="A1537" s="94"/>
      <c r="B1537" s="94"/>
      <c r="C1537" s="94"/>
      <c r="D1537" s="94"/>
      <c r="E1537" s="94"/>
    </row>
    <row r="1538" spans="1:5" x14ac:dyDescent="0.25">
      <c r="A1538" s="94"/>
      <c r="B1538" s="94"/>
      <c r="C1538" s="94"/>
      <c r="D1538" s="94"/>
      <c r="E1538" s="94"/>
    </row>
    <row r="1539" spans="1:5" x14ac:dyDescent="0.25">
      <c r="A1539" s="94"/>
      <c r="B1539" s="94"/>
      <c r="C1539" s="94"/>
      <c r="D1539" s="94"/>
      <c r="E1539" s="94"/>
    </row>
    <row r="1540" spans="1:5" x14ac:dyDescent="0.25">
      <c r="A1540" s="94"/>
      <c r="B1540" s="94"/>
      <c r="C1540" s="94"/>
      <c r="D1540" s="94"/>
      <c r="E1540" s="94"/>
    </row>
    <row r="1541" spans="1:5" x14ac:dyDescent="0.25">
      <c r="A1541" s="94"/>
      <c r="B1541" s="94"/>
      <c r="C1541" s="94"/>
      <c r="D1541" s="94"/>
      <c r="E1541" s="94"/>
    </row>
    <row r="1542" spans="1:5" x14ac:dyDescent="0.25">
      <c r="A1542" s="94"/>
      <c r="B1542" s="94"/>
      <c r="C1542" s="94"/>
      <c r="D1542" s="94"/>
      <c r="E1542" s="94"/>
    </row>
    <row r="1543" spans="1:5" x14ac:dyDescent="0.25">
      <c r="A1543" s="94"/>
      <c r="B1543" s="94"/>
      <c r="C1543" s="94"/>
      <c r="D1543" s="94"/>
      <c r="E1543" s="94"/>
    </row>
    <row r="1544" spans="1:5" x14ac:dyDescent="0.25">
      <c r="A1544" s="94"/>
      <c r="B1544" s="94"/>
      <c r="C1544" s="94"/>
      <c r="D1544" s="94"/>
      <c r="E1544" s="94"/>
    </row>
    <row r="1545" spans="1:5" x14ac:dyDescent="0.25">
      <c r="A1545" s="94"/>
      <c r="B1545" s="94"/>
      <c r="C1545" s="94"/>
      <c r="D1545" s="94"/>
      <c r="E1545" s="94"/>
    </row>
    <row r="1546" spans="1:5" x14ac:dyDescent="0.25">
      <c r="A1546" s="94"/>
      <c r="B1546" s="94"/>
      <c r="C1546" s="94"/>
      <c r="D1546" s="94"/>
      <c r="E1546" s="94"/>
    </row>
    <row r="1547" spans="1:5" x14ac:dyDescent="0.25">
      <c r="A1547" s="94"/>
      <c r="B1547" s="94"/>
      <c r="C1547" s="94"/>
      <c r="D1547" s="94"/>
      <c r="E1547" s="94"/>
    </row>
    <row r="1548" spans="1:5" x14ac:dyDescent="0.25">
      <c r="A1548" s="94"/>
      <c r="B1548" s="94"/>
      <c r="C1548" s="94"/>
      <c r="D1548" s="94"/>
      <c r="E1548" s="94"/>
    </row>
    <row r="1549" spans="1:5" x14ac:dyDescent="0.25">
      <c r="A1549" s="94"/>
      <c r="B1549" s="94"/>
      <c r="C1549" s="94"/>
      <c r="D1549" s="94"/>
      <c r="E1549" s="94"/>
    </row>
    <row r="1550" spans="1:5" x14ac:dyDescent="0.25">
      <c r="A1550" s="94"/>
      <c r="B1550" s="94"/>
      <c r="C1550" s="94"/>
      <c r="D1550" s="94"/>
      <c r="E1550" s="94"/>
    </row>
    <row r="1551" spans="1:5" x14ac:dyDescent="0.25">
      <c r="A1551" s="94"/>
      <c r="B1551" s="94"/>
      <c r="C1551" s="94"/>
      <c r="D1551" s="94"/>
      <c r="E1551" s="94"/>
    </row>
    <row r="1552" spans="1:5" x14ac:dyDescent="0.25">
      <c r="A1552" s="94"/>
      <c r="B1552" s="94"/>
      <c r="C1552" s="94"/>
      <c r="D1552" s="94"/>
      <c r="E1552" s="94"/>
    </row>
    <row r="1553" spans="1:5" x14ac:dyDescent="0.25">
      <c r="A1553" s="94"/>
      <c r="B1553" s="94"/>
      <c r="C1553" s="94"/>
      <c r="D1553" s="94"/>
      <c r="E1553" s="94"/>
    </row>
    <row r="1554" spans="1:5" x14ac:dyDescent="0.25">
      <c r="A1554" s="94"/>
      <c r="B1554" s="94"/>
      <c r="C1554" s="94"/>
      <c r="D1554" s="94"/>
      <c r="E1554" s="94"/>
    </row>
    <row r="1555" spans="1:5" x14ac:dyDescent="0.25">
      <c r="A1555" s="94"/>
      <c r="B1555" s="94"/>
      <c r="C1555" s="94"/>
      <c r="D1555" s="94"/>
      <c r="E1555" s="94"/>
    </row>
    <row r="1556" spans="1:5" x14ac:dyDescent="0.25">
      <c r="A1556" s="94"/>
      <c r="B1556" s="94"/>
      <c r="C1556" s="94"/>
      <c r="D1556" s="94"/>
      <c r="E1556" s="94"/>
    </row>
    <row r="1557" spans="1:5" x14ac:dyDescent="0.25">
      <c r="A1557" s="94"/>
      <c r="B1557" s="94"/>
      <c r="C1557" s="94"/>
      <c r="D1557" s="94"/>
      <c r="E1557" s="94"/>
    </row>
    <row r="1558" spans="1:5" x14ac:dyDescent="0.25">
      <c r="A1558" s="98" t="s">
        <v>11</v>
      </c>
      <c r="B1558" s="94">
        <f>SUM(B1510:B1557)</f>
        <v>0</v>
      </c>
      <c r="C1558" s="94"/>
      <c r="D1558" s="94"/>
      <c r="E1558" s="94"/>
    </row>
    <row r="1561" spans="1:5" x14ac:dyDescent="0.25">
      <c r="A1561" s="98" t="s">
        <v>0</v>
      </c>
      <c r="B1561" s="98" t="s">
        <v>28</v>
      </c>
      <c r="C1561" s="98" t="s">
        <v>1315</v>
      </c>
      <c r="D1561" s="98" t="s">
        <v>537</v>
      </c>
      <c r="E1561" s="98" t="s">
        <v>175</v>
      </c>
    </row>
    <row r="1562" spans="1:5" x14ac:dyDescent="0.25">
      <c r="A1562" s="95" t="s">
        <v>23</v>
      </c>
      <c r="B1562" s="94">
        <v>0</v>
      </c>
      <c r="C1562" s="94" t="s">
        <v>23</v>
      </c>
      <c r="D1562" s="94" t="s">
        <v>23</v>
      </c>
      <c r="E1562" s="94" t="s">
        <v>23</v>
      </c>
    </row>
    <row r="1563" spans="1:5" x14ac:dyDescent="0.25">
      <c r="A1563" s="94" t="s">
        <v>23</v>
      </c>
      <c r="B1563" s="94">
        <v>0</v>
      </c>
      <c r="C1563" s="94" t="s">
        <v>23</v>
      </c>
      <c r="D1563" s="94" t="s">
        <v>23</v>
      </c>
      <c r="E1563" s="94" t="s">
        <v>23</v>
      </c>
    </row>
    <row r="1564" spans="1:5" x14ac:dyDescent="0.25">
      <c r="A1564" s="94" t="s">
        <v>23</v>
      </c>
      <c r="B1564" s="94">
        <v>0</v>
      </c>
      <c r="C1564" s="94" t="s">
        <v>23</v>
      </c>
      <c r="D1564" s="94" t="s">
        <v>23</v>
      </c>
      <c r="E1564" s="94" t="s">
        <v>23</v>
      </c>
    </row>
    <row r="1565" spans="1:5" x14ac:dyDescent="0.25">
      <c r="A1565" s="94"/>
      <c r="B1565" s="94"/>
      <c r="C1565" s="94"/>
      <c r="D1565" s="94"/>
      <c r="E1565" s="94"/>
    </row>
    <row r="1566" spans="1:5" x14ac:dyDescent="0.25">
      <c r="A1566" s="94"/>
      <c r="B1566" s="94"/>
      <c r="C1566" s="94"/>
      <c r="D1566" s="94"/>
      <c r="E1566" s="94"/>
    </row>
    <row r="1567" spans="1:5" x14ac:dyDescent="0.25">
      <c r="A1567" s="94"/>
      <c r="B1567" s="94"/>
      <c r="C1567" s="94"/>
      <c r="D1567" s="94"/>
      <c r="E1567" s="94"/>
    </row>
    <row r="1568" spans="1:5" x14ac:dyDescent="0.25">
      <c r="A1568" s="94"/>
      <c r="B1568" s="94"/>
      <c r="C1568" s="94"/>
      <c r="D1568" s="94"/>
      <c r="E1568" s="94"/>
    </row>
    <row r="1569" spans="1:5" x14ac:dyDescent="0.25">
      <c r="A1569" s="94"/>
      <c r="B1569" s="94"/>
      <c r="C1569" s="94"/>
      <c r="D1569" s="94"/>
      <c r="E1569" s="94"/>
    </row>
    <row r="1570" spans="1:5" x14ac:dyDescent="0.25">
      <c r="A1570" s="94"/>
      <c r="B1570" s="94"/>
      <c r="C1570" s="94"/>
      <c r="D1570" s="94"/>
      <c r="E1570" s="94"/>
    </row>
    <row r="1571" spans="1:5" x14ac:dyDescent="0.25">
      <c r="A1571" s="94"/>
      <c r="B1571" s="94"/>
      <c r="C1571" s="94"/>
      <c r="D1571" s="94"/>
      <c r="E1571" s="94"/>
    </row>
    <row r="1572" spans="1:5" x14ac:dyDescent="0.25">
      <c r="A1572" s="94"/>
      <c r="B1572" s="94"/>
      <c r="C1572" s="94"/>
      <c r="D1572" s="94"/>
      <c r="E1572" s="94"/>
    </row>
    <row r="1573" spans="1:5" x14ac:dyDescent="0.25">
      <c r="A1573" s="94"/>
      <c r="B1573" s="94"/>
      <c r="C1573" s="94"/>
      <c r="D1573" s="94"/>
      <c r="E1573" s="94"/>
    </row>
    <row r="1574" spans="1:5" x14ac:dyDescent="0.25">
      <c r="A1574" s="94"/>
      <c r="B1574" s="94"/>
      <c r="C1574" s="94"/>
      <c r="D1574" s="94"/>
      <c r="E1574" s="94"/>
    </row>
    <row r="1575" spans="1:5" x14ac:dyDescent="0.25">
      <c r="A1575" s="94"/>
      <c r="B1575" s="94"/>
      <c r="C1575" s="94"/>
      <c r="D1575" s="94"/>
      <c r="E1575" s="94"/>
    </row>
    <row r="1576" spans="1:5" x14ac:dyDescent="0.25">
      <c r="A1576" s="94"/>
      <c r="B1576" s="94"/>
      <c r="C1576" s="94"/>
      <c r="D1576" s="94"/>
      <c r="E1576" s="94"/>
    </row>
    <row r="1577" spans="1:5" x14ac:dyDescent="0.25">
      <c r="A1577" s="94"/>
      <c r="B1577" s="94"/>
      <c r="C1577" s="94"/>
      <c r="D1577" s="94"/>
      <c r="E1577" s="94"/>
    </row>
    <row r="1578" spans="1:5" x14ac:dyDescent="0.25">
      <c r="A1578" s="94"/>
      <c r="B1578" s="94"/>
      <c r="C1578" s="94"/>
      <c r="D1578" s="94"/>
      <c r="E1578" s="94"/>
    </row>
    <row r="1579" spans="1:5" x14ac:dyDescent="0.25">
      <c r="A1579" s="94"/>
      <c r="B1579" s="94"/>
      <c r="C1579" s="94"/>
      <c r="D1579" s="94"/>
      <c r="E1579" s="94"/>
    </row>
    <row r="1580" spans="1:5" x14ac:dyDescent="0.25">
      <c r="A1580" s="94"/>
      <c r="B1580" s="94"/>
      <c r="C1580" s="94"/>
      <c r="D1580" s="94"/>
      <c r="E1580" s="94"/>
    </row>
    <row r="1581" spans="1:5" x14ac:dyDescent="0.25">
      <c r="A1581" s="94"/>
      <c r="B1581" s="94"/>
      <c r="C1581" s="94"/>
      <c r="D1581" s="94"/>
      <c r="E1581" s="94"/>
    </row>
    <row r="1582" spans="1:5" x14ac:dyDescent="0.25">
      <c r="A1582" s="94"/>
      <c r="B1582" s="94"/>
      <c r="C1582" s="94"/>
      <c r="D1582" s="94"/>
      <c r="E1582" s="94"/>
    </row>
    <row r="1583" spans="1:5" x14ac:dyDescent="0.25">
      <c r="A1583" s="94"/>
      <c r="B1583" s="94"/>
      <c r="C1583" s="94"/>
      <c r="D1583" s="94"/>
      <c r="E1583" s="94"/>
    </row>
    <row r="1584" spans="1:5" x14ac:dyDescent="0.25">
      <c r="A1584" s="94"/>
      <c r="B1584" s="94"/>
      <c r="C1584" s="94"/>
      <c r="D1584" s="94"/>
      <c r="E1584" s="94"/>
    </row>
    <row r="1585" spans="1:5" x14ac:dyDescent="0.25">
      <c r="A1585" s="94"/>
      <c r="B1585" s="94"/>
      <c r="C1585" s="94"/>
      <c r="D1585" s="94"/>
      <c r="E1585" s="94"/>
    </row>
    <row r="1586" spans="1:5" x14ac:dyDescent="0.25">
      <c r="A1586" s="94"/>
      <c r="B1586" s="94"/>
      <c r="C1586" s="94"/>
      <c r="D1586" s="94"/>
      <c r="E1586" s="94"/>
    </row>
    <row r="1587" spans="1:5" x14ac:dyDescent="0.25">
      <c r="A1587" s="94"/>
      <c r="B1587" s="94"/>
      <c r="C1587" s="94"/>
      <c r="D1587" s="94"/>
      <c r="E1587" s="94"/>
    </row>
    <row r="1588" spans="1:5" x14ac:dyDescent="0.25">
      <c r="A1588" s="94"/>
      <c r="B1588" s="94"/>
      <c r="C1588" s="94"/>
      <c r="D1588" s="94"/>
      <c r="E1588" s="94"/>
    </row>
    <row r="1589" spans="1:5" x14ac:dyDescent="0.25">
      <c r="A1589" s="94"/>
      <c r="B1589" s="94"/>
      <c r="C1589" s="94"/>
      <c r="D1589" s="94"/>
      <c r="E1589" s="94"/>
    </row>
    <row r="1590" spans="1:5" x14ac:dyDescent="0.25">
      <c r="A1590" s="94"/>
      <c r="B1590" s="94"/>
      <c r="C1590" s="94"/>
      <c r="D1590" s="94"/>
      <c r="E1590" s="94"/>
    </row>
    <row r="1591" spans="1:5" x14ac:dyDescent="0.25">
      <c r="A1591" s="94"/>
      <c r="B1591" s="94"/>
      <c r="C1591" s="94"/>
      <c r="D1591" s="94"/>
      <c r="E1591" s="94"/>
    </row>
    <row r="1592" spans="1:5" x14ac:dyDescent="0.25">
      <c r="A1592" s="94"/>
      <c r="B1592" s="94"/>
      <c r="C1592" s="94"/>
      <c r="D1592" s="94"/>
      <c r="E1592" s="94"/>
    </row>
    <row r="1593" spans="1:5" x14ac:dyDescent="0.25">
      <c r="A1593" s="94"/>
      <c r="B1593" s="94"/>
      <c r="C1593" s="94"/>
      <c r="D1593" s="94"/>
      <c r="E1593" s="94"/>
    </row>
    <row r="1594" spans="1:5" x14ac:dyDescent="0.25">
      <c r="A1594" s="94"/>
      <c r="B1594" s="94"/>
      <c r="C1594" s="94"/>
      <c r="D1594" s="94"/>
      <c r="E1594" s="94"/>
    </row>
    <row r="1595" spans="1:5" x14ac:dyDescent="0.25">
      <c r="A1595" s="94"/>
      <c r="B1595" s="94"/>
      <c r="C1595" s="94"/>
      <c r="D1595" s="94"/>
      <c r="E1595" s="94"/>
    </row>
    <row r="1596" spans="1:5" x14ac:dyDescent="0.25">
      <c r="A1596" s="94"/>
      <c r="B1596" s="94"/>
      <c r="C1596" s="94"/>
      <c r="D1596" s="94"/>
      <c r="E1596" s="94"/>
    </row>
    <row r="1597" spans="1:5" x14ac:dyDescent="0.25">
      <c r="A1597" s="94"/>
      <c r="B1597" s="94"/>
      <c r="C1597" s="94"/>
      <c r="D1597" s="94"/>
      <c r="E1597" s="94"/>
    </row>
    <row r="1598" spans="1:5" x14ac:dyDescent="0.25">
      <c r="A1598" s="94"/>
      <c r="B1598" s="94"/>
      <c r="C1598" s="94"/>
      <c r="D1598" s="94"/>
      <c r="E1598" s="94"/>
    </row>
    <row r="1599" spans="1:5" x14ac:dyDescent="0.25">
      <c r="A1599" s="94"/>
      <c r="B1599" s="94"/>
      <c r="C1599" s="94"/>
      <c r="D1599" s="94"/>
      <c r="E1599" s="94"/>
    </row>
    <row r="1600" spans="1:5" x14ac:dyDescent="0.25">
      <c r="A1600" s="94"/>
      <c r="B1600" s="94"/>
      <c r="C1600" s="94"/>
      <c r="D1600" s="94"/>
      <c r="E1600" s="94"/>
    </row>
    <row r="1601" spans="1:5" x14ac:dyDescent="0.25">
      <c r="A1601" s="94"/>
      <c r="B1601" s="94"/>
      <c r="C1601" s="94"/>
      <c r="D1601" s="94"/>
      <c r="E1601" s="94"/>
    </row>
    <row r="1602" spans="1:5" x14ac:dyDescent="0.25">
      <c r="A1602" s="94"/>
      <c r="B1602" s="94"/>
      <c r="C1602" s="94"/>
      <c r="D1602" s="94"/>
      <c r="E1602" s="94"/>
    </row>
    <row r="1603" spans="1:5" x14ac:dyDescent="0.25">
      <c r="A1603" s="94"/>
      <c r="B1603" s="94"/>
      <c r="C1603" s="94"/>
      <c r="D1603" s="94"/>
      <c r="E1603" s="94"/>
    </row>
    <row r="1604" spans="1:5" x14ac:dyDescent="0.25">
      <c r="A1604" s="94"/>
      <c r="B1604" s="94"/>
      <c r="C1604" s="94"/>
      <c r="D1604" s="94"/>
      <c r="E1604" s="94"/>
    </row>
    <row r="1605" spans="1:5" x14ac:dyDescent="0.25">
      <c r="A1605" s="94"/>
      <c r="B1605" s="94"/>
      <c r="C1605" s="94"/>
      <c r="D1605" s="94"/>
      <c r="E1605" s="94"/>
    </row>
    <row r="1606" spans="1:5" x14ac:dyDescent="0.25">
      <c r="A1606" s="94"/>
      <c r="B1606" s="94"/>
      <c r="C1606" s="94"/>
      <c r="D1606" s="94"/>
      <c r="E1606" s="94"/>
    </row>
    <row r="1607" spans="1:5" x14ac:dyDescent="0.25">
      <c r="A1607" s="94"/>
      <c r="B1607" s="94"/>
      <c r="C1607" s="94"/>
      <c r="D1607" s="94"/>
      <c r="E1607" s="94"/>
    </row>
    <row r="1608" spans="1:5" x14ac:dyDescent="0.25">
      <c r="A1608" s="94"/>
      <c r="B1608" s="94"/>
      <c r="C1608" s="94"/>
      <c r="D1608" s="94"/>
      <c r="E1608" s="94"/>
    </row>
    <row r="1609" spans="1:5" x14ac:dyDescent="0.25">
      <c r="A1609" s="94"/>
      <c r="B1609" s="94"/>
      <c r="C1609" s="94"/>
      <c r="D1609" s="94"/>
      <c r="E1609" s="94"/>
    </row>
    <row r="1610" spans="1:5" x14ac:dyDescent="0.25">
      <c r="A1610" s="98" t="s">
        <v>11</v>
      </c>
      <c r="B1610" s="94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98" t="s">
        <v>28</v>
      </c>
      <c r="C1613" s="98" t="s">
        <v>1315</v>
      </c>
      <c r="D1613" s="98" t="s">
        <v>537</v>
      </c>
      <c r="E1613" s="98" t="s">
        <v>175</v>
      </c>
    </row>
    <row r="1614" spans="1:5" x14ac:dyDescent="0.25">
      <c r="A1614" s="95">
        <v>45335</v>
      </c>
      <c r="B1614" s="94">
        <v>0</v>
      </c>
      <c r="C1614" s="94" t="s">
        <v>23</v>
      </c>
      <c r="D1614" s="94" t="s">
        <v>23</v>
      </c>
      <c r="E1614" s="94" t="s">
        <v>23</v>
      </c>
    </row>
    <row r="1615" spans="1:5" x14ac:dyDescent="0.25">
      <c r="A1615" s="94" t="s">
        <v>23</v>
      </c>
      <c r="B1615" s="94">
        <v>0</v>
      </c>
      <c r="C1615" s="94" t="s">
        <v>23</v>
      </c>
      <c r="D1615" s="94" t="s">
        <v>23</v>
      </c>
      <c r="E1615" s="94" t="s">
        <v>23</v>
      </c>
    </row>
    <row r="1616" spans="1:5" x14ac:dyDescent="0.25">
      <c r="A1616" s="94" t="s">
        <v>23</v>
      </c>
      <c r="B1616" s="94">
        <v>0</v>
      </c>
      <c r="C1616" s="94" t="s">
        <v>23</v>
      </c>
      <c r="D1616" s="94" t="s">
        <v>23</v>
      </c>
      <c r="E1616" s="94" t="s">
        <v>23</v>
      </c>
    </row>
    <row r="1617" spans="1:5" x14ac:dyDescent="0.25">
      <c r="A1617" s="94"/>
      <c r="B1617" s="94"/>
      <c r="C1617" s="94"/>
      <c r="D1617" s="94"/>
      <c r="E1617" s="94"/>
    </row>
    <row r="1618" spans="1:5" x14ac:dyDescent="0.25">
      <c r="A1618" s="94"/>
      <c r="B1618" s="94"/>
      <c r="C1618" s="94"/>
      <c r="D1618" s="94"/>
      <c r="E1618" s="94"/>
    </row>
    <row r="1619" spans="1:5" x14ac:dyDescent="0.25">
      <c r="A1619" s="94"/>
      <c r="B1619" s="94"/>
      <c r="C1619" s="94"/>
      <c r="D1619" s="94"/>
      <c r="E1619" s="94"/>
    </row>
    <row r="1620" spans="1:5" x14ac:dyDescent="0.25">
      <c r="A1620" s="94"/>
      <c r="B1620" s="94"/>
      <c r="C1620" s="94"/>
      <c r="D1620" s="94"/>
      <c r="E1620" s="94"/>
    </row>
    <row r="1621" spans="1:5" x14ac:dyDescent="0.25">
      <c r="A1621" s="94"/>
      <c r="B1621" s="94"/>
      <c r="C1621" s="94"/>
      <c r="D1621" s="94"/>
      <c r="E1621" s="94"/>
    </row>
    <row r="1622" spans="1:5" x14ac:dyDescent="0.25">
      <c r="A1622" s="94"/>
      <c r="B1622" s="94"/>
      <c r="C1622" s="94"/>
      <c r="D1622" s="94"/>
      <c r="E1622" s="94"/>
    </row>
    <row r="1623" spans="1:5" x14ac:dyDescent="0.25">
      <c r="A1623" s="94"/>
      <c r="B1623" s="94"/>
      <c r="C1623" s="94"/>
      <c r="D1623" s="94"/>
      <c r="E1623" s="94"/>
    </row>
    <row r="1624" spans="1:5" x14ac:dyDescent="0.25">
      <c r="A1624" s="94"/>
      <c r="B1624" s="94"/>
      <c r="C1624" s="94"/>
      <c r="D1624" s="94"/>
      <c r="E1624" s="94"/>
    </row>
    <row r="1625" spans="1:5" x14ac:dyDescent="0.25">
      <c r="A1625" s="94"/>
      <c r="B1625" s="94"/>
      <c r="C1625" s="94"/>
      <c r="D1625" s="94"/>
      <c r="E1625" s="94"/>
    </row>
    <row r="1626" spans="1:5" x14ac:dyDescent="0.25">
      <c r="A1626" s="94"/>
      <c r="B1626" s="94"/>
      <c r="C1626" s="94"/>
      <c r="D1626" s="94"/>
      <c r="E1626" s="94"/>
    </row>
    <row r="1627" spans="1:5" x14ac:dyDescent="0.25">
      <c r="A1627" s="94"/>
      <c r="B1627" s="94"/>
      <c r="C1627" s="94"/>
      <c r="D1627" s="94"/>
      <c r="E1627" s="94"/>
    </row>
    <row r="1628" spans="1:5" x14ac:dyDescent="0.25">
      <c r="A1628" s="94"/>
      <c r="B1628" s="94"/>
      <c r="C1628" s="94"/>
      <c r="D1628" s="94"/>
      <c r="E1628" s="94"/>
    </row>
    <row r="1629" spans="1:5" x14ac:dyDescent="0.25">
      <c r="A1629" s="94"/>
      <c r="B1629" s="94"/>
      <c r="C1629" s="94"/>
      <c r="D1629" s="94"/>
      <c r="E1629" s="94"/>
    </row>
    <row r="1630" spans="1:5" x14ac:dyDescent="0.25">
      <c r="A1630" s="94"/>
      <c r="B1630" s="94"/>
      <c r="C1630" s="94"/>
      <c r="D1630" s="94"/>
      <c r="E1630" s="94"/>
    </row>
    <row r="1631" spans="1:5" x14ac:dyDescent="0.25">
      <c r="A1631" s="94"/>
      <c r="B1631" s="94"/>
      <c r="C1631" s="94"/>
      <c r="D1631" s="94"/>
      <c r="E1631" s="94"/>
    </row>
    <row r="1632" spans="1:5" x14ac:dyDescent="0.25">
      <c r="A1632" s="94"/>
      <c r="B1632" s="94"/>
      <c r="C1632" s="94"/>
      <c r="D1632" s="94"/>
      <c r="E1632" s="94"/>
    </row>
    <row r="1633" spans="1:5" x14ac:dyDescent="0.25">
      <c r="A1633" s="94"/>
      <c r="B1633" s="94"/>
      <c r="C1633" s="94"/>
      <c r="D1633" s="94"/>
      <c r="E1633" s="94"/>
    </row>
    <row r="1634" spans="1:5" x14ac:dyDescent="0.25">
      <c r="A1634" s="94"/>
      <c r="B1634" s="94"/>
      <c r="C1634" s="94"/>
      <c r="D1634" s="94"/>
      <c r="E1634" s="94"/>
    </row>
    <row r="1635" spans="1:5" x14ac:dyDescent="0.25">
      <c r="A1635" s="94"/>
      <c r="B1635" s="94"/>
      <c r="C1635" s="94"/>
      <c r="D1635" s="94"/>
      <c r="E1635" s="94"/>
    </row>
    <row r="1636" spans="1:5" x14ac:dyDescent="0.25">
      <c r="A1636" s="94"/>
      <c r="B1636" s="94"/>
      <c r="C1636" s="94"/>
      <c r="D1636" s="94"/>
      <c r="E1636" s="94"/>
    </row>
    <row r="1637" spans="1:5" x14ac:dyDescent="0.25">
      <c r="A1637" s="94"/>
      <c r="B1637" s="94"/>
      <c r="C1637" s="94"/>
      <c r="D1637" s="94"/>
      <c r="E1637" s="94"/>
    </row>
    <row r="1638" spans="1:5" x14ac:dyDescent="0.25">
      <c r="A1638" s="94"/>
      <c r="B1638" s="94"/>
      <c r="C1638" s="94"/>
      <c r="D1638" s="94"/>
      <c r="E1638" s="94"/>
    </row>
    <row r="1639" spans="1:5" x14ac:dyDescent="0.25">
      <c r="A1639" s="94"/>
      <c r="B1639" s="94"/>
      <c r="C1639" s="94"/>
      <c r="D1639" s="94"/>
      <c r="E1639" s="94"/>
    </row>
    <row r="1640" spans="1:5" x14ac:dyDescent="0.25">
      <c r="A1640" s="94"/>
      <c r="B1640" s="94"/>
      <c r="C1640" s="94"/>
      <c r="D1640" s="94"/>
      <c r="E1640" s="94"/>
    </row>
    <row r="1641" spans="1:5" x14ac:dyDescent="0.25">
      <c r="A1641" s="94"/>
      <c r="B1641" s="94"/>
      <c r="C1641" s="94"/>
      <c r="D1641" s="94"/>
      <c r="E1641" s="94"/>
    </row>
    <row r="1642" spans="1:5" x14ac:dyDescent="0.25">
      <c r="A1642" s="94"/>
      <c r="B1642" s="94"/>
      <c r="C1642" s="94"/>
      <c r="D1642" s="94"/>
      <c r="E1642" s="94"/>
    </row>
    <row r="1643" spans="1:5" x14ac:dyDescent="0.25">
      <c r="A1643" s="94"/>
      <c r="B1643" s="94"/>
      <c r="C1643" s="94"/>
      <c r="D1643" s="94"/>
      <c r="E1643" s="94"/>
    </row>
    <row r="1644" spans="1:5" x14ac:dyDescent="0.25">
      <c r="A1644" s="94"/>
      <c r="B1644" s="94"/>
      <c r="C1644" s="94"/>
      <c r="D1644" s="94"/>
      <c r="E1644" s="94"/>
    </row>
    <row r="1645" spans="1:5" x14ac:dyDescent="0.25">
      <c r="A1645" s="94"/>
      <c r="B1645" s="94"/>
      <c r="C1645" s="94"/>
      <c r="D1645" s="94"/>
      <c r="E1645" s="94"/>
    </row>
    <row r="1646" spans="1:5" x14ac:dyDescent="0.25">
      <c r="A1646" s="94"/>
      <c r="B1646" s="94"/>
      <c r="C1646" s="94"/>
      <c r="D1646" s="94"/>
      <c r="E1646" s="94"/>
    </row>
    <row r="1647" spans="1:5" x14ac:dyDescent="0.25">
      <c r="A1647" s="94"/>
      <c r="B1647" s="94"/>
      <c r="C1647" s="94"/>
      <c r="D1647" s="94"/>
      <c r="E1647" s="94"/>
    </row>
    <row r="1648" spans="1:5" x14ac:dyDescent="0.25">
      <c r="A1648" s="94"/>
      <c r="B1648" s="94"/>
      <c r="C1648" s="94"/>
      <c r="D1648" s="94"/>
      <c r="E1648" s="94"/>
    </row>
    <row r="1649" spans="1:5" x14ac:dyDescent="0.25">
      <c r="A1649" s="94"/>
      <c r="B1649" s="94"/>
      <c r="C1649" s="94"/>
      <c r="D1649" s="94"/>
      <c r="E1649" s="94"/>
    </row>
    <row r="1650" spans="1:5" x14ac:dyDescent="0.25">
      <c r="A1650" s="94"/>
      <c r="B1650" s="94"/>
      <c r="C1650" s="94"/>
      <c r="D1650" s="94"/>
      <c r="E1650" s="94"/>
    </row>
    <row r="1651" spans="1:5" x14ac:dyDescent="0.25">
      <c r="A1651" s="94"/>
      <c r="B1651" s="94"/>
      <c r="C1651" s="94"/>
      <c r="D1651" s="94"/>
      <c r="E1651" s="94"/>
    </row>
    <row r="1652" spans="1:5" x14ac:dyDescent="0.25">
      <c r="A1652" s="94"/>
      <c r="B1652" s="94"/>
      <c r="C1652" s="94"/>
      <c r="D1652" s="94"/>
      <c r="E1652" s="94"/>
    </row>
    <row r="1653" spans="1:5" x14ac:dyDescent="0.25">
      <c r="A1653" s="94"/>
      <c r="B1653" s="94"/>
      <c r="C1653" s="94"/>
      <c r="D1653" s="94"/>
      <c r="E1653" s="94"/>
    </row>
    <row r="1654" spans="1:5" x14ac:dyDescent="0.25">
      <c r="A1654" s="94"/>
      <c r="B1654" s="94"/>
      <c r="C1654" s="94"/>
      <c r="D1654" s="94"/>
      <c r="E1654" s="94"/>
    </row>
    <row r="1655" spans="1:5" x14ac:dyDescent="0.25">
      <c r="A1655" s="94"/>
      <c r="B1655" s="94"/>
      <c r="C1655" s="94"/>
      <c r="D1655" s="94"/>
      <c r="E1655" s="94"/>
    </row>
    <row r="1656" spans="1:5" x14ac:dyDescent="0.25">
      <c r="A1656" s="94"/>
      <c r="B1656" s="94"/>
      <c r="C1656" s="94"/>
      <c r="D1656" s="94"/>
      <c r="E1656" s="94"/>
    </row>
    <row r="1657" spans="1:5" x14ac:dyDescent="0.25">
      <c r="A1657" s="94"/>
      <c r="B1657" s="94"/>
      <c r="C1657" s="94"/>
      <c r="D1657" s="94"/>
      <c r="E1657" s="94"/>
    </row>
    <row r="1658" spans="1:5" x14ac:dyDescent="0.25">
      <c r="A1658" s="94"/>
      <c r="B1658" s="94"/>
      <c r="C1658" s="94"/>
      <c r="D1658" s="94"/>
      <c r="E1658" s="94"/>
    </row>
    <row r="1659" spans="1:5" x14ac:dyDescent="0.25">
      <c r="A1659" s="94"/>
      <c r="B1659" s="94"/>
      <c r="C1659" s="94"/>
      <c r="D1659" s="94"/>
      <c r="E1659" s="94"/>
    </row>
    <row r="1660" spans="1:5" x14ac:dyDescent="0.25">
      <c r="A1660" s="94"/>
      <c r="B1660" s="94"/>
      <c r="C1660" s="94"/>
      <c r="D1660" s="94"/>
      <c r="E1660" s="94"/>
    </row>
    <row r="1661" spans="1:5" x14ac:dyDescent="0.25">
      <c r="A1661" s="94"/>
      <c r="B1661" s="94"/>
      <c r="C1661" s="94"/>
      <c r="D1661" s="94"/>
      <c r="E1661" s="94"/>
    </row>
    <row r="1662" spans="1:5" x14ac:dyDescent="0.25">
      <c r="A1662" s="98" t="s">
        <v>11</v>
      </c>
      <c r="B1662" s="94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98" t="s">
        <v>28</v>
      </c>
      <c r="C1665" s="98" t="s">
        <v>1315</v>
      </c>
      <c r="D1665" s="98" t="s">
        <v>537</v>
      </c>
      <c r="E1665" s="98" t="s">
        <v>175</v>
      </c>
    </row>
    <row r="1666" spans="1:5" x14ac:dyDescent="0.25">
      <c r="A1666" s="95" t="s">
        <v>23</v>
      </c>
      <c r="B1666" s="94">
        <v>0</v>
      </c>
      <c r="C1666" s="94" t="s">
        <v>23</v>
      </c>
      <c r="D1666" s="94" t="s">
        <v>23</v>
      </c>
      <c r="E1666" s="94" t="s">
        <v>23</v>
      </c>
    </row>
    <row r="1667" spans="1:5" x14ac:dyDescent="0.25">
      <c r="A1667" s="94" t="s">
        <v>23</v>
      </c>
      <c r="B1667" s="94">
        <v>0</v>
      </c>
      <c r="C1667" s="94" t="s">
        <v>23</v>
      </c>
      <c r="D1667" s="94" t="s">
        <v>23</v>
      </c>
      <c r="E1667" s="94" t="s">
        <v>23</v>
      </c>
    </row>
    <row r="1668" spans="1:5" x14ac:dyDescent="0.25">
      <c r="A1668" s="94" t="s">
        <v>23</v>
      </c>
      <c r="B1668" s="94">
        <v>0</v>
      </c>
      <c r="C1668" s="94" t="s">
        <v>23</v>
      </c>
      <c r="D1668" s="94" t="s">
        <v>23</v>
      </c>
      <c r="E1668" s="94" t="s">
        <v>23</v>
      </c>
    </row>
    <row r="1669" spans="1:5" x14ac:dyDescent="0.25">
      <c r="A1669" s="94"/>
      <c r="B1669" s="94"/>
      <c r="C1669" s="94"/>
      <c r="D1669" s="94"/>
      <c r="E1669" s="94"/>
    </row>
    <row r="1670" spans="1:5" x14ac:dyDescent="0.25">
      <c r="A1670" s="94"/>
      <c r="B1670" s="94"/>
      <c r="C1670" s="94"/>
      <c r="D1670" s="94"/>
      <c r="E1670" s="94"/>
    </row>
    <row r="1671" spans="1:5" x14ac:dyDescent="0.25">
      <c r="A1671" s="94"/>
      <c r="B1671" s="94"/>
      <c r="C1671" s="94"/>
      <c r="D1671" s="94"/>
      <c r="E1671" s="94"/>
    </row>
    <row r="1672" spans="1:5" x14ac:dyDescent="0.25">
      <c r="A1672" s="94"/>
      <c r="B1672" s="94"/>
      <c r="C1672" s="94"/>
      <c r="D1672" s="94"/>
      <c r="E1672" s="94"/>
    </row>
    <row r="1673" spans="1:5" x14ac:dyDescent="0.25">
      <c r="A1673" s="94"/>
      <c r="B1673" s="94"/>
      <c r="C1673" s="94"/>
      <c r="D1673" s="94"/>
      <c r="E1673" s="94"/>
    </row>
    <row r="1674" spans="1:5" x14ac:dyDescent="0.25">
      <c r="A1674" s="94"/>
      <c r="B1674" s="94"/>
      <c r="C1674" s="94"/>
      <c r="D1674" s="94"/>
      <c r="E1674" s="94"/>
    </row>
    <row r="1675" spans="1:5" x14ac:dyDescent="0.25">
      <c r="A1675" s="94"/>
      <c r="B1675" s="94"/>
      <c r="C1675" s="94"/>
      <c r="D1675" s="94"/>
      <c r="E1675" s="94"/>
    </row>
    <row r="1676" spans="1:5" x14ac:dyDescent="0.25">
      <c r="A1676" s="94"/>
      <c r="B1676" s="94"/>
      <c r="C1676" s="94"/>
      <c r="D1676" s="94"/>
      <c r="E1676" s="94"/>
    </row>
    <row r="1677" spans="1:5" x14ac:dyDescent="0.25">
      <c r="A1677" s="94"/>
      <c r="B1677" s="94"/>
      <c r="C1677" s="94"/>
      <c r="D1677" s="94"/>
      <c r="E1677" s="94"/>
    </row>
    <row r="1678" spans="1:5" x14ac:dyDescent="0.25">
      <c r="A1678" s="94"/>
      <c r="B1678" s="94"/>
      <c r="C1678" s="94"/>
      <c r="D1678" s="94"/>
      <c r="E1678" s="94"/>
    </row>
    <row r="1679" spans="1:5" x14ac:dyDescent="0.25">
      <c r="A1679" s="94"/>
      <c r="B1679" s="94"/>
      <c r="C1679" s="94"/>
      <c r="D1679" s="94"/>
      <c r="E1679" s="94"/>
    </row>
    <row r="1680" spans="1:5" x14ac:dyDescent="0.25">
      <c r="A1680" s="94"/>
      <c r="B1680" s="94"/>
      <c r="C1680" s="94"/>
      <c r="D1680" s="94"/>
      <c r="E1680" s="94"/>
    </row>
    <row r="1681" spans="1:5" x14ac:dyDescent="0.25">
      <c r="A1681" s="94"/>
      <c r="B1681" s="94"/>
      <c r="C1681" s="94"/>
      <c r="D1681" s="94"/>
      <c r="E1681" s="94"/>
    </row>
    <row r="1682" spans="1:5" x14ac:dyDescent="0.25">
      <c r="A1682" s="94"/>
      <c r="B1682" s="94"/>
      <c r="C1682" s="94"/>
      <c r="D1682" s="94"/>
      <c r="E1682" s="94"/>
    </row>
    <row r="1683" spans="1:5" x14ac:dyDescent="0.25">
      <c r="A1683" s="94"/>
      <c r="B1683" s="94"/>
      <c r="C1683" s="94"/>
      <c r="D1683" s="94"/>
      <c r="E1683" s="94"/>
    </row>
    <row r="1684" spans="1:5" x14ac:dyDescent="0.25">
      <c r="A1684" s="94"/>
      <c r="B1684" s="94"/>
      <c r="C1684" s="94"/>
      <c r="D1684" s="94"/>
      <c r="E1684" s="94"/>
    </row>
    <row r="1685" spans="1:5" x14ac:dyDescent="0.25">
      <c r="A1685" s="94"/>
      <c r="B1685" s="94"/>
      <c r="C1685" s="94"/>
      <c r="D1685" s="94"/>
      <c r="E1685" s="94"/>
    </row>
    <row r="1686" spans="1:5" x14ac:dyDescent="0.25">
      <c r="A1686" s="94"/>
      <c r="B1686" s="94"/>
      <c r="C1686" s="94"/>
      <c r="D1686" s="94"/>
      <c r="E1686" s="94"/>
    </row>
    <row r="1687" spans="1:5" x14ac:dyDescent="0.25">
      <c r="A1687" s="94"/>
      <c r="B1687" s="94"/>
      <c r="C1687" s="94"/>
      <c r="D1687" s="94"/>
      <c r="E1687" s="94"/>
    </row>
    <row r="1688" spans="1:5" x14ac:dyDescent="0.25">
      <c r="A1688" s="94"/>
      <c r="B1688" s="94"/>
      <c r="C1688" s="94"/>
      <c r="D1688" s="94"/>
      <c r="E1688" s="94"/>
    </row>
    <row r="1689" spans="1:5" x14ac:dyDescent="0.25">
      <c r="A1689" s="94"/>
      <c r="B1689" s="94"/>
      <c r="C1689" s="94"/>
      <c r="D1689" s="94"/>
      <c r="E1689" s="94"/>
    </row>
    <row r="1690" spans="1:5" x14ac:dyDescent="0.25">
      <c r="A1690" s="94"/>
      <c r="B1690" s="94"/>
      <c r="C1690" s="94"/>
      <c r="D1690" s="94"/>
      <c r="E1690" s="94"/>
    </row>
    <row r="1691" spans="1:5" x14ac:dyDescent="0.25">
      <c r="A1691" s="94"/>
      <c r="B1691" s="94"/>
      <c r="C1691" s="94"/>
      <c r="D1691" s="94"/>
      <c r="E1691" s="94"/>
    </row>
    <row r="1692" spans="1:5" x14ac:dyDescent="0.25">
      <c r="A1692" s="94"/>
      <c r="B1692" s="94"/>
      <c r="C1692" s="94"/>
      <c r="D1692" s="94"/>
      <c r="E1692" s="94"/>
    </row>
    <row r="1693" spans="1:5" x14ac:dyDescent="0.25">
      <c r="A1693" s="94"/>
      <c r="B1693" s="94"/>
      <c r="C1693" s="94"/>
      <c r="D1693" s="94"/>
      <c r="E1693" s="94"/>
    </row>
    <row r="1694" spans="1:5" x14ac:dyDescent="0.25">
      <c r="A1694" s="94"/>
      <c r="B1694" s="94"/>
      <c r="C1694" s="94"/>
      <c r="D1694" s="94"/>
      <c r="E1694" s="94"/>
    </row>
    <row r="1695" spans="1:5" x14ac:dyDescent="0.25">
      <c r="A1695" s="94"/>
      <c r="B1695" s="94"/>
      <c r="C1695" s="94"/>
      <c r="D1695" s="94"/>
      <c r="E1695" s="94"/>
    </row>
    <row r="1696" spans="1:5" x14ac:dyDescent="0.25">
      <c r="A1696" s="94"/>
      <c r="B1696" s="94"/>
      <c r="C1696" s="94"/>
      <c r="D1696" s="94"/>
      <c r="E1696" s="94"/>
    </row>
    <row r="1697" spans="1:5" x14ac:dyDescent="0.25">
      <c r="A1697" s="94"/>
      <c r="B1697" s="94"/>
      <c r="C1697" s="94"/>
      <c r="D1697" s="94"/>
      <c r="E1697" s="94"/>
    </row>
    <row r="1698" spans="1:5" x14ac:dyDescent="0.25">
      <c r="A1698" s="94"/>
      <c r="B1698" s="94"/>
      <c r="C1698" s="94"/>
      <c r="D1698" s="94"/>
      <c r="E1698" s="94"/>
    </row>
    <row r="1699" spans="1:5" x14ac:dyDescent="0.25">
      <c r="A1699" s="94"/>
      <c r="B1699" s="94"/>
      <c r="C1699" s="94"/>
      <c r="D1699" s="94"/>
      <c r="E1699" s="94"/>
    </row>
    <row r="1700" spans="1:5" x14ac:dyDescent="0.25">
      <c r="A1700" s="94"/>
      <c r="B1700" s="94"/>
      <c r="C1700" s="94"/>
      <c r="D1700" s="94"/>
      <c r="E1700" s="94"/>
    </row>
    <row r="1701" spans="1:5" x14ac:dyDescent="0.25">
      <c r="A1701" s="94"/>
      <c r="B1701" s="94"/>
      <c r="C1701" s="94"/>
      <c r="D1701" s="94"/>
      <c r="E1701" s="94"/>
    </row>
    <row r="1702" spans="1:5" x14ac:dyDescent="0.25">
      <c r="A1702" s="94"/>
      <c r="B1702" s="94"/>
      <c r="C1702" s="94"/>
      <c r="D1702" s="94"/>
      <c r="E1702" s="94"/>
    </row>
    <row r="1703" spans="1:5" x14ac:dyDescent="0.25">
      <c r="A1703" s="94"/>
      <c r="B1703" s="94"/>
      <c r="C1703" s="94"/>
      <c r="D1703" s="94"/>
      <c r="E1703" s="94"/>
    </row>
    <row r="1704" spans="1:5" x14ac:dyDescent="0.25">
      <c r="A1704" s="94"/>
      <c r="B1704" s="94"/>
      <c r="C1704" s="94"/>
      <c r="D1704" s="94"/>
      <c r="E1704" s="94"/>
    </row>
    <row r="1705" spans="1:5" x14ac:dyDescent="0.25">
      <c r="A1705" s="94"/>
      <c r="B1705" s="94"/>
      <c r="C1705" s="94"/>
      <c r="D1705" s="94"/>
      <c r="E1705" s="94"/>
    </row>
    <row r="1706" spans="1:5" x14ac:dyDescent="0.25">
      <c r="A1706" s="94"/>
      <c r="B1706" s="94"/>
      <c r="C1706" s="94"/>
      <c r="D1706" s="94"/>
      <c r="E1706" s="94"/>
    </row>
    <row r="1707" spans="1:5" x14ac:dyDescent="0.25">
      <c r="A1707" s="94"/>
      <c r="B1707" s="94"/>
      <c r="C1707" s="94"/>
      <c r="D1707" s="94"/>
      <c r="E1707" s="94"/>
    </row>
    <row r="1708" spans="1:5" x14ac:dyDescent="0.25">
      <c r="A1708" s="94"/>
      <c r="B1708" s="94"/>
      <c r="C1708" s="94"/>
      <c r="D1708" s="94"/>
      <c r="E1708" s="94"/>
    </row>
    <row r="1709" spans="1:5" x14ac:dyDescent="0.25">
      <c r="A1709" s="94"/>
      <c r="B1709" s="94"/>
      <c r="C1709" s="94"/>
      <c r="D1709" s="94"/>
      <c r="E1709" s="94"/>
    </row>
    <row r="1710" spans="1:5" x14ac:dyDescent="0.25">
      <c r="A1710" s="94"/>
      <c r="B1710" s="94"/>
      <c r="C1710" s="94"/>
      <c r="D1710" s="94"/>
      <c r="E1710" s="94"/>
    </row>
    <row r="1711" spans="1:5" x14ac:dyDescent="0.25">
      <c r="A1711" s="94"/>
      <c r="B1711" s="94"/>
      <c r="C1711" s="94"/>
      <c r="D1711" s="94"/>
      <c r="E1711" s="94"/>
    </row>
    <row r="1712" spans="1:5" x14ac:dyDescent="0.25">
      <c r="A1712" s="94"/>
      <c r="B1712" s="94"/>
      <c r="C1712" s="94"/>
      <c r="D1712" s="94"/>
      <c r="E1712" s="94"/>
    </row>
    <row r="1713" spans="1:5" x14ac:dyDescent="0.25">
      <c r="A1713" s="94"/>
      <c r="B1713" s="94"/>
      <c r="C1713" s="94"/>
      <c r="D1713" s="94"/>
      <c r="E1713" s="94"/>
    </row>
    <row r="1714" spans="1:5" x14ac:dyDescent="0.25">
      <c r="A1714" s="98" t="s">
        <v>11</v>
      </c>
      <c r="B1714" s="94">
        <f>SUM(B1666:B1713)</f>
        <v>0</v>
      </c>
      <c r="C1714" s="94"/>
      <c r="D1714" s="94"/>
      <c r="E1714" s="94"/>
    </row>
    <row r="1715" spans="1:5" x14ac:dyDescent="0.25">
      <c r="C1715" t="s">
        <v>23</v>
      </c>
    </row>
    <row r="1717" spans="1:5" x14ac:dyDescent="0.25">
      <c r="A1717" s="98" t="s">
        <v>0</v>
      </c>
      <c r="B1717" s="98" t="s">
        <v>28</v>
      </c>
      <c r="C1717" s="98" t="s">
        <v>1315</v>
      </c>
      <c r="D1717" s="98" t="s">
        <v>537</v>
      </c>
      <c r="E1717" s="98" t="s">
        <v>175</v>
      </c>
    </row>
    <row r="1718" spans="1:5" x14ac:dyDescent="0.25">
      <c r="A1718" s="95" t="s">
        <v>23</v>
      </c>
      <c r="B1718" s="94">
        <v>0</v>
      </c>
      <c r="C1718" s="94" t="s">
        <v>23</v>
      </c>
      <c r="D1718" s="94" t="s">
        <v>23</v>
      </c>
      <c r="E1718" s="94" t="s">
        <v>23</v>
      </c>
    </row>
    <row r="1719" spans="1:5" x14ac:dyDescent="0.25">
      <c r="A1719" s="94" t="s">
        <v>23</v>
      </c>
      <c r="B1719" s="94">
        <v>0</v>
      </c>
      <c r="C1719" s="94" t="s">
        <v>23</v>
      </c>
      <c r="D1719" s="94" t="s">
        <v>23</v>
      </c>
      <c r="E1719" s="94" t="s">
        <v>23</v>
      </c>
    </row>
    <row r="1720" spans="1:5" x14ac:dyDescent="0.25">
      <c r="A1720" s="94" t="s">
        <v>23</v>
      </c>
      <c r="B1720" s="94">
        <v>0</v>
      </c>
      <c r="C1720" s="94" t="s">
        <v>23</v>
      </c>
      <c r="D1720" s="94" t="s">
        <v>23</v>
      </c>
      <c r="E1720" s="94" t="s">
        <v>23</v>
      </c>
    </row>
    <row r="1721" spans="1:5" x14ac:dyDescent="0.25">
      <c r="A1721" s="94"/>
      <c r="B1721" s="94"/>
      <c r="C1721" s="94"/>
      <c r="D1721" s="94"/>
      <c r="E1721" s="94"/>
    </row>
    <row r="1722" spans="1:5" x14ac:dyDescent="0.25">
      <c r="A1722" s="94"/>
      <c r="B1722" s="94"/>
      <c r="C1722" s="94"/>
      <c r="D1722" s="94"/>
      <c r="E1722" s="94"/>
    </row>
    <row r="1723" spans="1:5" x14ac:dyDescent="0.25">
      <c r="A1723" s="94"/>
      <c r="B1723" s="94"/>
      <c r="C1723" s="94"/>
      <c r="D1723" s="94"/>
      <c r="E1723" s="94"/>
    </row>
    <row r="1724" spans="1:5" x14ac:dyDescent="0.25">
      <c r="A1724" s="94"/>
      <c r="B1724" s="94"/>
      <c r="C1724" s="94"/>
      <c r="D1724" s="94"/>
      <c r="E1724" s="94"/>
    </row>
    <row r="1725" spans="1:5" x14ac:dyDescent="0.25">
      <c r="A1725" s="94"/>
      <c r="B1725" s="94"/>
      <c r="C1725" s="94"/>
      <c r="D1725" s="94"/>
      <c r="E1725" s="94"/>
    </row>
    <row r="1726" spans="1:5" x14ac:dyDescent="0.25">
      <c r="A1726" s="94"/>
      <c r="B1726" s="94"/>
      <c r="C1726" s="94"/>
      <c r="D1726" s="94"/>
      <c r="E1726" s="94"/>
    </row>
    <row r="1727" spans="1:5" x14ac:dyDescent="0.25">
      <c r="A1727" s="94"/>
      <c r="B1727" s="94"/>
      <c r="C1727" s="94"/>
      <c r="D1727" s="94"/>
      <c r="E1727" s="94"/>
    </row>
    <row r="1728" spans="1:5" x14ac:dyDescent="0.25">
      <c r="A1728" s="94"/>
      <c r="B1728" s="94"/>
      <c r="C1728" s="94"/>
      <c r="D1728" s="94"/>
      <c r="E1728" s="94"/>
    </row>
    <row r="1729" spans="1:5" x14ac:dyDescent="0.25">
      <c r="A1729" s="94"/>
      <c r="B1729" s="94"/>
      <c r="C1729" s="94"/>
      <c r="D1729" s="94"/>
      <c r="E1729" s="94"/>
    </row>
    <row r="1730" spans="1:5" x14ac:dyDescent="0.25">
      <c r="A1730" s="94"/>
      <c r="B1730" s="94"/>
      <c r="C1730" s="94"/>
      <c r="D1730" s="94"/>
      <c r="E1730" s="94"/>
    </row>
    <row r="1731" spans="1:5" x14ac:dyDescent="0.25">
      <c r="A1731" s="94"/>
      <c r="B1731" s="94"/>
      <c r="C1731" s="94"/>
      <c r="D1731" s="94"/>
      <c r="E1731" s="94"/>
    </row>
    <row r="1732" spans="1:5" x14ac:dyDescent="0.25">
      <c r="A1732" s="94"/>
      <c r="B1732" s="94"/>
      <c r="C1732" s="94"/>
      <c r="D1732" s="94"/>
      <c r="E1732" s="94"/>
    </row>
    <row r="1733" spans="1:5" x14ac:dyDescent="0.25">
      <c r="A1733" s="94"/>
      <c r="B1733" s="94"/>
      <c r="C1733" s="94"/>
      <c r="D1733" s="94"/>
      <c r="E1733" s="94"/>
    </row>
    <row r="1734" spans="1:5" x14ac:dyDescent="0.25">
      <c r="A1734" s="94"/>
      <c r="B1734" s="94"/>
      <c r="C1734" s="94"/>
      <c r="D1734" s="94"/>
      <c r="E1734" s="94"/>
    </row>
    <row r="1735" spans="1:5" x14ac:dyDescent="0.25">
      <c r="A1735" s="94"/>
      <c r="B1735" s="94"/>
      <c r="C1735" s="94"/>
      <c r="D1735" s="94"/>
      <c r="E1735" s="94"/>
    </row>
    <row r="1736" spans="1:5" x14ac:dyDescent="0.25">
      <c r="A1736" s="94"/>
      <c r="B1736" s="94"/>
      <c r="C1736" s="94"/>
      <c r="D1736" s="94"/>
      <c r="E1736" s="94"/>
    </row>
    <row r="1737" spans="1:5" x14ac:dyDescent="0.25">
      <c r="A1737" s="94"/>
      <c r="B1737" s="94"/>
      <c r="C1737" s="94"/>
      <c r="D1737" s="94"/>
      <c r="E1737" s="94"/>
    </row>
    <row r="1738" spans="1:5" x14ac:dyDescent="0.25">
      <c r="A1738" s="94"/>
      <c r="B1738" s="94"/>
      <c r="C1738" s="94"/>
      <c r="D1738" s="94"/>
      <c r="E1738" s="94"/>
    </row>
    <row r="1739" spans="1:5" x14ac:dyDescent="0.25">
      <c r="A1739" s="94"/>
      <c r="B1739" s="94"/>
      <c r="C1739" s="94"/>
      <c r="D1739" s="94"/>
      <c r="E1739" s="94"/>
    </row>
    <row r="1740" spans="1:5" x14ac:dyDescent="0.25">
      <c r="A1740" s="94"/>
      <c r="B1740" s="94"/>
      <c r="C1740" s="94"/>
      <c r="D1740" s="94"/>
      <c r="E1740" s="94"/>
    </row>
    <row r="1741" spans="1:5" x14ac:dyDescent="0.25">
      <c r="A1741" s="94"/>
      <c r="B1741" s="94"/>
      <c r="C1741" s="94"/>
      <c r="D1741" s="94"/>
      <c r="E1741" s="94"/>
    </row>
    <row r="1742" spans="1:5" x14ac:dyDescent="0.25">
      <c r="A1742" s="94"/>
      <c r="B1742" s="94"/>
      <c r="C1742" s="94"/>
      <c r="D1742" s="94"/>
      <c r="E1742" s="94"/>
    </row>
    <row r="1743" spans="1:5" x14ac:dyDescent="0.25">
      <c r="A1743" s="94"/>
      <c r="B1743" s="94"/>
      <c r="C1743" s="94"/>
      <c r="D1743" s="94"/>
      <c r="E1743" s="94"/>
    </row>
    <row r="1744" spans="1:5" x14ac:dyDescent="0.25">
      <c r="A1744" s="94"/>
      <c r="B1744" s="94"/>
      <c r="C1744" s="94"/>
      <c r="D1744" s="94"/>
      <c r="E1744" s="94"/>
    </row>
    <row r="1745" spans="1:5" x14ac:dyDescent="0.25">
      <c r="A1745" s="94"/>
      <c r="B1745" s="94"/>
      <c r="C1745" s="94"/>
      <c r="D1745" s="94"/>
      <c r="E1745" s="94"/>
    </row>
    <row r="1746" spans="1:5" x14ac:dyDescent="0.25">
      <c r="A1746" s="94"/>
      <c r="B1746" s="94"/>
      <c r="C1746" s="94"/>
      <c r="D1746" s="94"/>
      <c r="E1746" s="94"/>
    </row>
    <row r="1747" spans="1:5" x14ac:dyDescent="0.25">
      <c r="A1747" s="94"/>
      <c r="B1747" s="94"/>
      <c r="C1747" s="94"/>
      <c r="D1747" s="94"/>
      <c r="E1747" s="94"/>
    </row>
    <row r="1748" spans="1:5" x14ac:dyDescent="0.25">
      <c r="A1748" s="94"/>
      <c r="B1748" s="94"/>
      <c r="C1748" s="94"/>
      <c r="D1748" s="94"/>
      <c r="E1748" s="94"/>
    </row>
    <row r="1749" spans="1:5" x14ac:dyDescent="0.25">
      <c r="A1749" s="94"/>
      <c r="B1749" s="94"/>
      <c r="C1749" s="94"/>
      <c r="D1749" s="94"/>
      <c r="E1749" s="94"/>
    </row>
    <row r="1750" spans="1:5" x14ac:dyDescent="0.25">
      <c r="A1750" s="94"/>
      <c r="B1750" s="94"/>
      <c r="C1750" s="94"/>
      <c r="D1750" s="94"/>
      <c r="E1750" s="94"/>
    </row>
    <row r="1751" spans="1:5" x14ac:dyDescent="0.25">
      <c r="A1751" s="94"/>
      <c r="B1751" s="94"/>
      <c r="C1751" s="94"/>
      <c r="D1751" s="94"/>
      <c r="E1751" s="94"/>
    </row>
    <row r="1752" spans="1:5" x14ac:dyDescent="0.25">
      <c r="A1752" s="94"/>
      <c r="B1752" s="94"/>
      <c r="C1752" s="94"/>
      <c r="D1752" s="94"/>
      <c r="E1752" s="94"/>
    </row>
    <row r="1753" spans="1:5" x14ac:dyDescent="0.25">
      <c r="A1753" s="94"/>
      <c r="B1753" s="94"/>
      <c r="C1753" s="94"/>
      <c r="D1753" s="94"/>
      <c r="E1753" s="94"/>
    </row>
    <row r="1754" spans="1:5" x14ac:dyDescent="0.25">
      <c r="A1754" s="94"/>
      <c r="B1754" s="94"/>
      <c r="C1754" s="94"/>
      <c r="D1754" s="94"/>
      <c r="E1754" s="94"/>
    </row>
    <row r="1755" spans="1:5" x14ac:dyDescent="0.25">
      <c r="A1755" s="94"/>
      <c r="B1755" s="94"/>
      <c r="C1755" s="94"/>
      <c r="D1755" s="94"/>
      <c r="E1755" s="94"/>
    </row>
    <row r="1756" spans="1:5" x14ac:dyDescent="0.25">
      <c r="A1756" s="94"/>
      <c r="B1756" s="94"/>
      <c r="C1756" s="94"/>
      <c r="D1756" s="94"/>
      <c r="E1756" s="94"/>
    </row>
    <row r="1757" spans="1:5" x14ac:dyDescent="0.25">
      <c r="A1757" s="94"/>
      <c r="B1757" s="94"/>
      <c r="C1757" s="94"/>
      <c r="D1757" s="94"/>
      <c r="E1757" s="94"/>
    </row>
    <row r="1758" spans="1:5" x14ac:dyDescent="0.25">
      <c r="A1758" s="94"/>
      <c r="B1758" s="94"/>
      <c r="C1758" s="94"/>
      <c r="D1758" s="94"/>
      <c r="E1758" s="94"/>
    </row>
    <row r="1759" spans="1:5" x14ac:dyDescent="0.25">
      <c r="A1759" s="94"/>
      <c r="B1759" s="94"/>
      <c r="C1759" s="94"/>
      <c r="D1759" s="94"/>
      <c r="E1759" s="94"/>
    </row>
    <row r="1760" spans="1:5" x14ac:dyDescent="0.25">
      <c r="A1760" s="94"/>
      <c r="B1760" s="94"/>
      <c r="C1760" s="94"/>
      <c r="D1760" s="94"/>
      <c r="E1760" s="94"/>
    </row>
    <row r="1761" spans="1:5" x14ac:dyDescent="0.25">
      <c r="A1761" s="94"/>
      <c r="B1761" s="94"/>
      <c r="C1761" s="94"/>
      <c r="D1761" s="94"/>
      <c r="E1761" s="94"/>
    </row>
    <row r="1762" spans="1:5" x14ac:dyDescent="0.25">
      <c r="A1762" s="94"/>
      <c r="B1762" s="94"/>
      <c r="C1762" s="94"/>
      <c r="D1762" s="94"/>
      <c r="E1762" s="94"/>
    </row>
    <row r="1763" spans="1:5" x14ac:dyDescent="0.25">
      <c r="A1763" s="94"/>
      <c r="B1763" s="94"/>
      <c r="C1763" s="94"/>
      <c r="D1763" s="94"/>
      <c r="E1763" s="94"/>
    </row>
    <row r="1764" spans="1:5" x14ac:dyDescent="0.25">
      <c r="A1764" s="94"/>
      <c r="B1764" s="94"/>
      <c r="C1764" s="94"/>
      <c r="D1764" s="94"/>
      <c r="E1764" s="94"/>
    </row>
    <row r="1765" spans="1:5" x14ac:dyDescent="0.25">
      <c r="A1765" s="94"/>
      <c r="B1765" s="94"/>
      <c r="C1765" s="94"/>
      <c r="D1765" s="94"/>
      <c r="E1765" s="94"/>
    </row>
    <row r="1766" spans="1:5" x14ac:dyDescent="0.25">
      <c r="A1766" s="98" t="s">
        <v>11</v>
      </c>
      <c r="B1766" s="94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98" t="s">
        <v>28</v>
      </c>
      <c r="C1769" s="98" t="s">
        <v>1315</v>
      </c>
      <c r="D1769" s="98" t="s">
        <v>537</v>
      </c>
      <c r="E1769" s="98" t="s">
        <v>175</v>
      </c>
    </row>
    <row r="1770" spans="1:5" x14ac:dyDescent="0.25">
      <c r="A1770" s="95" t="s">
        <v>23</v>
      </c>
      <c r="B1770" s="94">
        <v>0</v>
      </c>
      <c r="C1770" s="94" t="s">
        <v>23</v>
      </c>
      <c r="D1770" s="94" t="s">
        <v>23</v>
      </c>
      <c r="E1770" s="94" t="s">
        <v>23</v>
      </c>
    </row>
    <row r="1771" spans="1:5" x14ac:dyDescent="0.25">
      <c r="A1771" s="94" t="s">
        <v>23</v>
      </c>
      <c r="B1771" s="94">
        <v>0</v>
      </c>
      <c r="C1771" s="94" t="s">
        <v>23</v>
      </c>
      <c r="D1771" s="94" t="s">
        <v>23</v>
      </c>
      <c r="E1771" s="94" t="s">
        <v>23</v>
      </c>
    </row>
    <row r="1772" spans="1:5" x14ac:dyDescent="0.25">
      <c r="A1772" s="94" t="s">
        <v>23</v>
      </c>
      <c r="B1772" s="94">
        <v>0</v>
      </c>
      <c r="C1772" s="94" t="s">
        <v>23</v>
      </c>
      <c r="D1772" s="94" t="s">
        <v>23</v>
      </c>
      <c r="E1772" s="94" t="s">
        <v>23</v>
      </c>
    </row>
    <row r="1773" spans="1:5" x14ac:dyDescent="0.25">
      <c r="A1773" s="94"/>
      <c r="B1773" s="94"/>
      <c r="C1773" s="94"/>
      <c r="D1773" s="94"/>
      <c r="E1773" s="94"/>
    </row>
    <row r="1774" spans="1:5" x14ac:dyDescent="0.25">
      <c r="A1774" s="94"/>
      <c r="B1774" s="94"/>
      <c r="C1774" s="94"/>
      <c r="D1774" s="94"/>
      <c r="E1774" s="94"/>
    </row>
    <row r="1775" spans="1:5" x14ac:dyDescent="0.25">
      <c r="A1775" s="94"/>
      <c r="B1775" s="94"/>
      <c r="C1775" s="94"/>
      <c r="D1775" s="94"/>
      <c r="E1775" s="94"/>
    </row>
    <row r="1776" spans="1:5" x14ac:dyDescent="0.25">
      <c r="A1776" s="94"/>
      <c r="B1776" s="94"/>
      <c r="C1776" s="94"/>
      <c r="D1776" s="94"/>
      <c r="E1776" s="94"/>
    </row>
    <row r="1777" spans="1:5" x14ac:dyDescent="0.25">
      <c r="A1777" s="94"/>
      <c r="B1777" s="94"/>
      <c r="C1777" s="94"/>
      <c r="D1777" s="94"/>
      <c r="E1777" s="94"/>
    </row>
    <row r="1778" spans="1:5" x14ac:dyDescent="0.25">
      <c r="A1778" s="94"/>
      <c r="B1778" s="94"/>
      <c r="C1778" s="94"/>
      <c r="D1778" s="94"/>
      <c r="E1778" s="94"/>
    </row>
    <row r="1779" spans="1:5" x14ac:dyDescent="0.25">
      <c r="A1779" s="94"/>
      <c r="B1779" s="94"/>
      <c r="C1779" s="94"/>
      <c r="D1779" s="94"/>
      <c r="E1779" s="94"/>
    </row>
    <row r="1780" spans="1:5" x14ac:dyDescent="0.25">
      <c r="A1780" s="94"/>
      <c r="B1780" s="94"/>
      <c r="C1780" s="94"/>
      <c r="D1780" s="94"/>
      <c r="E1780" s="94"/>
    </row>
    <row r="1781" spans="1:5" x14ac:dyDescent="0.25">
      <c r="A1781" s="94"/>
      <c r="B1781" s="94"/>
      <c r="C1781" s="94"/>
      <c r="D1781" s="94"/>
      <c r="E1781" s="94"/>
    </row>
    <row r="1782" spans="1:5" x14ac:dyDescent="0.25">
      <c r="A1782" s="94"/>
      <c r="B1782" s="94"/>
      <c r="C1782" s="94"/>
      <c r="D1782" s="94"/>
      <c r="E1782" s="94"/>
    </row>
    <row r="1783" spans="1:5" x14ac:dyDescent="0.25">
      <c r="A1783" s="94"/>
      <c r="B1783" s="94"/>
      <c r="C1783" s="94"/>
      <c r="D1783" s="94"/>
      <c r="E1783" s="94"/>
    </row>
    <row r="1784" spans="1:5" x14ac:dyDescent="0.25">
      <c r="A1784" s="94"/>
      <c r="B1784" s="94"/>
      <c r="C1784" s="94"/>
      <c r="D1784" s="94"/>
      <c r="E1784" s="94"/>
    </row>
    <row r="1785" spans="1:5" x14ac:dyDescent="0.25">
      <c r="A1785" s="94"/>
      <c r="B1785" s="94"/>
      <c r="C1785" s="94"/>
      <c r="D1785" s="94"/>
      <c r="E1785" s="94"/>
    </row>
    <row r="1786" spans="1:5" x14ac:dyDescent="0.25">
      <c r="A1786" s="94"/>
      <c r="B1786" s="94"/>
      <c r="C1786" s="94"/>
      <c r="D1786" s="94"/>
      <c r="E1786" s="94"/>
    </row>
    <row r="1787" spans="1:5" x14ac:dyDescent="0.25">
      <c r="A1787" s="94"/>
      <c r="B1787" s="94"/>
      <c r="C1787" s="94"/>
      <c r="D1787" s="94"/>
      <c r="E1787" s="94"/>
    </row>
    <row r="1788" spans="1:5" x14ac:dyDescent="0.25">
      <c r="A1788" s="94"/>
      <c r="B1788" s="94"/>
      <c r="C1788" s="94"/>
      <c r="D1788" s="94"/>
      <c r="E1788" s="94"/>
    </row>
    <row r="1789" spans="1:5" x14ac:dyDescent="0.25">
      <c r="A1789" s="94"/>
      <c r="B1789" s="94"/>
      <c r="C1789" s="94"/>
      <c r="D1789" s="94"/>
      <c r="E1789" s="94"/>
    </row>
    <row r="1790" spans="1:5" x14ac:dyDescent="0.25">
      <c r="A1790" s="94"/>
      <c r="B1790" s="94"/>
      <c r="C1790" s="94"/>
      <c r="D1790" s="94"/>
      <c r="E1790" s="94"/>
    </row>
    <row r="1791" spans="1:5" x14ac:dyDescent="0.25">
      <c r="A1791" s="94"/>
      <c r="B1791" s="94"/>
      <c r="C1791" s="94"/>
      <c r="D1791" s="94"/>
      <c r="E1791" s="94"/>
    </row>
    <row r="1792" spans="1:5" x14ac:dyDescent="0.25">
      <c r="A1792" s="94"/>
      <c r="B1792" s="94"/>
      <c r="C1792" s="94"/>
      <c r="D1792" s="94"/>
      <c r="E1792" s="94"/>
    </row>
    <row r="1793" spans="1:5" x14ac:dyDescent="0.25">
      <c r="A1793" s="94"/>
      <c r="B1793" s="94"/>
      <c r="C1793" s="94"/>
      <c r="D1793" s="94"/>
      <c r="E1793" s="94"/>
    </row>
    <row r="1794" spans="1:5" x14ac:dyDescent="0.25">
      <c r="A1794" s="94"/>
      <c r="B1794" s="94"/>
      <c r="C1794" s="94"/>
      <c r="D1794" s="94"/>
      <c r="E1794" s="94"/>
    </row>
    <row r="1795" spans="1:5" x14ac:dyDescent="0.25">
      <c r="A1795" s="94"/>
      <c r="B1795" s="94"/>
      <c r="C1795" s="94"/>
      <c r="D1795" s="94"/>
      <c r="E1795" s="94"/>
    </row>
    <row r="1796" spans="1:5" x14ac:dyDescent="0.25">
      <c r="A1796" s="94"/>
      <c r="B1796" s="94"/>
      <c r="C1796" s="94"/>
      <c r="D1796" s="94"/>
      <c r="E1796" s="94"/>
    </row>
    <row r="1797" spans="1:5" x14ac:dyDescent="0.25">
      <c r="A1797" s="94"/>
      <c r="B1797" s="94"/>
      <c r="C1797" s="94"/>
      <c r="D1797" s="94"/>
      <c r="E1797" s="94"/>
    </row>
    <row r="1798" spans="1:5" x14ac:dyDescent="0.25">
      <c r="A1798" s="94"/>
      <c r="B1798" s="94"/>
      <c r="C1798" s="94"/>
      <c r="D1798" s="94"/>
      <c r="E1798" s="94"/>
    </row>
    <row r="1799" spans="1:5" x14ac:dyDescent="0.25">
      <c r="A1799" s="94"/>
      <c r="B1799" s="94"/>
      <c r="C1799" s="94"/>
      <c r="D1799" s="94"/>
      <c r="E1799" s="94"/>
    </row>
    <row r="1800" spans="1:5" x14ac:dyDescent="0.25">
      <c r="A1800" s="94"/>
      <c r="B1800" s="94"/>
      <c r="C1800" s="94"/>
      <c r="D1800" s="94"/>
      <c r="E1800" s="94"/>
    </row>
    <row r="1801" spans="1:5" x14ac:dyDescent="0.25">
      <c r="A1801" s="94"/>
      <c r="B1801" s="94"/>
      <c r="C1801" s="94"/>
      <c r="D1801" s="94"/>
      <c r="E1801" s="94"/>
    </row>
    <row r="1802" spans="1:5" x14ac:dyDescent="0.25">
      <c r="A1802" s="94"/>
      <c r="B1802" s="94"/>
      <c r="C1802" s="94"/>
      <c r="D1802" s="94"/>
      <c r="E1802" s="94"/>
    </row>
    <row r="1803" spans="1:5" x14ac:dyDescent="0.25">
      <c r="A1803" s="94"/>
      <c r="B1803" s="94"/>
      <c r="C1803" s="94"/>
      <c r="D1803" s="94"/>
      <c r="E1803" s="94"/>
    </row>
    <row r="1804" spans="1:5" x14ac:dyDescent="0.25">
      <c r="A1804" s="94"/>
      <c r="B1804" s="94"/>
      <c r="C1804" s="94"/>
      <c r="D1804" s="94"/>
      <c r="E1804" s="94"/>
    </row>
    <row r="1805" spans="1:5" x14ac:dyDescent="0.25">
      <c r="A1805" s="94"/>
      <c r="B1805" s="94"/>
      <c r="C1805" s="94"/>
      <c r="D1805" s="94"/>
      <c r="E1805" s="94"/>
    </row>
    <row r="1806" spans="1:5" x14ac:dyDescent="0.25">
      <c r="A1806" s="94"/>
      <c r="B1806" s="94"/>
      <c r="C1806" s="94"/>
      <c r="D1806" s="94"/>
      <c r="E1806" s="94"/>
    </row>
    <row r="1807" spans="1:5" x14ac:dyDescent="0.25">
      <c r="A1807" s="94"/>
      <c r="B1807" s="94"/>
      <c r="C1807" s="94"/>
      <c r="D1807" s="94"/>
      <c r="E1807" s="94"/>
    </row>
    <row r="1808" spans="1:5" x14ac:dyDescent="0.25">
      <c r="A1808" s="94"/>
      <c r="B1808" s="94"/>
      <c r="C1808" s="94"/>
      <c r="D1808" s="94"/>
      <c r="E1808" s="94"/>
    </row>
    <row r="1809" spans="1:5" x14ac:dyDescent="0.25">
      <c r="A1809" s="94"/>
      <c r="B1809" s="94"/>
      <c r="C1809" s="94"/>
      <c r="D1809" s="94"/>
      <c r="E1809" s="94"/>
    </row>
    <row r="1810" spans="1:5" x14ac:dyDescent="0.25">
      <c r="A1810" s="94"/>
      <c r="B1810" s="94"/>
      <c r="C1810" s="94"/>
      <c r="D1810" s="94"/>
      <c r="E1810" s="94"/>
    </row>
    <row r="1811" spans="1:5" x14ac:dyDescent="0.25">
      <c r="A1811" s="94"/>
      <c r="B1811" s="94"/>
      <c r="C1811" s="94"/>
      <c r="D1811" s="94"/>
      <c r="E1811" s="94"/>
    </row>
    <row r="1812" spans="1:5" x14ac:dyDescent="0.25">
      <c r="A1812" s="94"/>
      <c r="B1812" s="94"/>
      <c r="C1812" s="94"/>
      <c r="D1812" s="94"/>
      <c r="E1812" s="94"/>
    </row>
    <row r="1813" spans="1:5" x14ac:dyDescent="0.25">
      <c r="A1813" s="94"/>
      <c r="B1813" s="94"/>
      <c r="C1813" s="94"/>
      <c r="D1813" s="94"/>
      <c r="E1813" s="94"/>
    </row>
    <row r="1814" spans="1:5" x14ac:dyDescent="0.25">
      <c r="A1814" s="94"/>
      <c r="B1814" s="94"/>
      <c r="C1814" s="94"/>
      <c r="D1814" s="94"/>
      <c r="E1814" s="94"/>
    </row>
    <row r="1815" spans="1:5" x14ac:dyDescent="0.25">
      <c r="A1815" s="94"/>
      <c r="B1815" s="94"/>
      <c r="C1815" s="94"/>
      <c r="D1815" s="94"/>
      <c r="E1815" s="94"/>
    </row>
    <row r="1816" spans="1:5" x14ac:dyDescent="0.25">
      <c r="A1816" s="94"/>
      <c r="B1816" s="94"/>
      <c r="C1816" s="94"/>
      <c r="D1816" s="94"/>
      <c r="E1816" s="94"/>
    </row>
    <row r="1817" spans="1:5" x14ac:dyDescent="0.25">
      <c r="A1817" s="94"/>
      <c r="B1817" s="94"/>
      <c r="C1817" s="94"/>
      <c r="D1817" s="94"/>
      <c r="E1817" s="94"/>
    </row>
    <row r="1818" spans="1:5" x14ac:dyDescent="0.25">
      <c r="A1818" s="98" t="s">
        <v>11</v>
      </c>
      <c r="B1818" s="94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98" t="s">
        <v>28</v>
      </c>
      <c r="C1821" s="98" t="s">
        <v>1315</v>
      </c>
      <c r="D1821" s="98" t="s">
        <v>537</v>
      </c>
      <c r="E1821" s="98" t="s">
        <v>175</v>
      </c>
    </row>
    <row r="1822" spans="1:5" x14ac:dyDescent="0.25">
      <c r="A1822" s="95" t="s">
        <v>23</v>
      </c>
      <c r="B1822" s="94">
        <v>0</v>
      </c>
      <c r="C1822" s="94" t="s">
        <v>23</v>
      </c>
      <c r="D1822" s="94" t="s">
        <v>23</v>
      </c>
      <c r="E1822" s="94" t="s">
        <v>23</v>
      </c>
    </row>
    <row r="1823" spans="1:5" x14ac:dyDescent="0.25">
      <c r="A1823" s="94" t="s">
        <v>23</v>
      </c>
      <c r="B1823" s="94">
        <v>0</v>
      </c>
      <c r="C1823" s="94" t="s">
        <v>23</v>
      </c>
      <c r="D1823" s="94" t="s">
        <v>23</v>
      </c>
      <c r="E1823" s="94" t="s">
        <v>23</v>
      </c>
    </row>
    <row r="1824" spans="1:5" x14ac:dyDescent="0.25">
      <c r="A1824" s="94" t="s">
        <v>23</v>
      </c>
      <c r="B1824" s="94">
        <v>0</v>
      </c>
      <c r="C1824" s="94" t="s">
        <v>23</v>
      </c>
      <c r="D1824" s="94" t="s">
        <v>23</v>
      </c>
      <c r="E1824" s="94" t="s">
        <v>23</v>
      </c>
    </row>
    <row r="1825" spans="1:5" x14ac:dyDescent="0.25">
      <c r="A1825" s="94"/>
      <c r="B1825" s="94"/>
      <c r="C1825" s="94"/>
      <c r="D1825" s="94"/>
      <c r="E1825" s="94"/>
    </row>
    <row r="1826" spans="1:5" x14ac:dyDescent="0.25">
      <c r="A1826" s="94"/>
      <c r="B1826" s="94"/>
      <c r="C1826" s="94"/>
      <c r="D1826" s="94"/>
      <c r="E1826" s="94"/>
    </row>
    <row r="1827" spans="1:5" x14ac:dyDescent="0.25">
      <c r="A1827" s="94"/>
      <c r="B1827" s="94"/>
      <c r="C1827" s="94"/>
      <c r="D1827" s="94"/>
      <c r="E1827" s="94"/>
    </row>
    <row r="1828" spans="1:5" x14ac:dyDescent="0.25">
      <c r="A1828" s="94"/>
      <c r="B1828" s="94"/>
      <c r="C1828" s="94"/>
      <c r="D1828" s="94"/>
      <c r="E1828" s="94"/>
    </row>
    <row r="1829" spans="1:5" x14ac:dyDescent="0.25">
      <c r="A1829" s="94"/>
      <c r="B1829" s="94"/>
      <c r="C1829" s="94"/>
      <c r="D1829" s="94"/>
      <c r="E1829" s="94"/>
    </row>
    <row r="1830" spans="1:5" x14ac:dyDescent="0.25">
      <c r="A1830" s="94"/>
      <c r="B1830" s="94"/>
      <c r="C1830" s="94"/>
      <c r="D1830" s="94"/>
      <c r="E1830" s="94"/>
    </row>
    <row r="1831" spans="1:5" x14ac:dyDescent="0.25">
      <c r="A1831" s="94"/>
      <c r="B1831" s="94"/>
      <c r="C1831" s="94"/>
      <c r="D1831" s="94"/>
      <c r="E1831" s="94"/>
    </row>
    <row r="1832" spans="1:5" x14ac:dyDescent="0.25">
      <c r="A1832" s="94"/>
      <c r="B1832" s="94"/>
      <c r="C1832" s="94"/>
      <c r="D1832" s="94"/>
      <c r="E1832" s="94"/>
    </row>
    <row r="1833" spans="1:5" x14ac:dyDescent="0.25">
      <c r="A1833" s="94"/>
      <c r="B1833" s="94"/>
      <c r="C1833" s="94"/>
      <c r="D1833" s="94"/>
      <c r="E1833" s="94"/>
    </row>
    <row r="1834" spans="1:5" x14ac:dyDescent="0.25">
      <c r="A1834" s="94"/>
      <c r="B1834" s="94"/>
      <c r="C1834" s="94"/>
      <c r="D1834" s="94"/>
      <c r="E1834" s="94"/>
    </row>
    <row r="1835" spans="1:5" x14ac:dyDescent="0.25">
      <c r="A1835" s="94"/>
      <c r="B1835" s="94"/>
      <c r="C1835" s="94"/>
      <c r="D1835" s="94"/>
      <c r="E1835" s="94"/>
    </row>
    <row r="1836" spans="1:5" x14ac:dyDescent="0.25">
      <c r="A1836" s="94"/>
      <c r="B1836" s="94"/>
      <c r="C1836" s="94"/>
      <c r="D1836" s="94"/>
      <c r="E1836" s="94"/>
    </row>
    <row r="1837" spans="1:5" x14ac:dyDescent="0.25">
      <c r="A1837" s="94"/>
      <c r="B1837" s="94"/>
      <c r="C1837" s="94"/>
      <c r="D1837" s="94"/>
      <c r="E1837" s="94"/>
    </row>
    <row r="1838" spans="1:5" x14ac:dyDescent="0.25">
      <c r="A1838" s="94"/>
      <c r="B1838" s="94"/>
      <c r="C1838" s="94"/>
      <c r="D1838" s="94"/>
      <c r="E1838" s="94"/>
    </row>
    <row r="1839" spans="1:5" x14ac:dyDescent="0.25">
      <c r="A1839" s="94"/>
      <c r="B1839" s="94"/>
      <c r="C1839" s="94"/>
      <c r="D1839" s="94"/>
      <c r="E1839" s="94"/>
    </row>
    <row r="1840" spans="1:5" x14ac:dyDescent="0.25">
      <c r="A1840" s="94"/>
      <c r="B1840" s="94"/>
      <c r="C1840" s="94"/>
      <c r="D1840" s="94"/>
      <c r="E1840" s="94"/>
    </row>
    <row r="1841" spans="1:5" x14ac:dyDescent="0.25">
      <c r="A1841" s="94"/>
      <c r="B1841" s="94"/>
      <c r="C1841" s="94"/>
      <c r="D1841" s="94"/>
      <c r="E1841" s="94"/>
    </row>
    <row r="1842" spans="1:5" x14ac:dyDescent="0.25">
      <c r="A1842" s="94"/>
      <c r="B1842" s="94"/>
      <c r="C1842" s="94"/>
      <c r="D1842" s="94"/>
      <c r="E1842" s="94"/>
    </row>
    <row r="1843" spans="1:5" x14ac:dyDescent="0.25">
      <c r="A1843" s="94"/>
      <c r="B1843" s="94"/>
      <c r="C1843" s="94"/>
      <c r="D1843" s="94"/>
      <c r="E1843" s="94"/>
    </row>
    <row r="1844" spans="1:5" x14ac:dyDescent="0.25">
      <c r="A1844" s="94"/>
      <c r="B1844" s="94"/>
      <c r="C1844" s="94"/>
      <c r="D1844" s="94"/>
      <c r="E1844" s="94"/>
    </row>
    <row r="1845" spans="1:5" x14ac:dyDescent="0.25">
      <c r="A1845" s="94"/>
      <c r="B1845" s="94"/>
      <c r="C1845" s="94"/>
      <c r="D1845" s="94"/>
      <c r="E1845" s="94"/>
    </row>
    <row r="1846" spans="1:5" x14ac:dyDescent="0.25">
      <c r="A1846" s="94"/>
      <c r="B1846" s="94"/>
      <c r="C1846" s="94"/>
      <c r="D1846" s="94"/>
      <c r="E1846" s="94"/>
    </row>
    <row r="1847" spans="1:5" x14ac:dyDescent="0.25">
      <c r="A1847" s="94"/>
      <c r="B1847" s="94"/>
      <c r="C1847" s="94"/>
      <c r="D1847" s="94"/>
      <c r="E1847" s="94"/>
    </row>
    <row r="1848" spans="1:5" x14ac:dyDescent="0.25">
      <c r="A1848" s="94"/>
      <c r="B1848" s="94"/>
      <c r="C1848" s="94"/>
      <c r="D1848" s="94"/>
      <c r="E1848" s="94"/>
    </row>
    <row r="1849" spans="1:5" x14ac:dyDescent="0.25">
      <c r="A1849" s="94"/>
      <c r="B1849" s="94"/>
      <c r="C1849" s="94"/>
      <c r="D1849" s="94"/>
      <c r="E1849" s="94"/>
    </row>
    <row r="1850" spans="1:5" x14ac:dyDescent="0.25">
      <c r="A1850" s="94"/>
      <c r="B1850" s="94"/>
      <c r="C1850" s="94"/>
      <c r="D1850" s="94"/>
      <c r="E1850" s="94"/>
    </row>
    <row r="1851" spans="1:5" x14ac:dyDescent="0.25">
      <c r="A1851" s="94"/>
      <c r="B1851" s="94"/>
      <c r="C1851" s="94"/>
      <c r="D1851" s="94"/>
      <c r="E1851" s="94"/>
    </row>
    <row r="1852" spans="1:5" x14ac:dyDescent="0.25">
      <c r="A1852" s="94"/>
      <c r="B1852" s="94"/>
      <c r="C1852" s="94"/>
      <c r="D1852" s="94"/>
      <c r="E1852" s="94"/>
    </row>
    <row r="1853" spans="1:5" x14ac:dyDescent="0.25">
      <c r="A1853" s="94"/>
      <c r="B1853" s="94"/>
      <c r="C1853" s="94"/>
      <c r="D1853" s="94"/>
      <c r="E1853" s="94"/>
    </row>
    <row r="1854" spans="1:5" x14ac:dyDescent="0.25">
      <c r="A1854" s="94"/>
      <c r="B1854" s="94"/>
      <c r="C1854" s="94"/>
      <c r="D1854" s="94"/>
      <c r="E1854" s="94"/>
    </row>
    <row r="1855" spans="1:5" x14ac:dyDescent="0.25">
      <c r="A1855" s="94"/>
      <c r="B1855" s="94"/>
      <c r="C1855" s="94"/>
      <c r="D1855" s="94"/>
      <c r="E1855" s="94"/>
    </row>
    <row r="1856" spans="1:5" x14ac:dyDescent="0.25">
      <c r="A1856" s="94"/>
      <c r="B1856" s="94"/>
      <c r="C1856" s="94"/>
      <c r="D1856" s="94"/>
      <c r="E1856" s="94"/>
    </row>
    <row r="1857" spans="1:5" x14ac:dyDescent="0.25">
      <c r="A1857" s="94"/>
      <c r="B1857" s="94"/>
      <c r="C1857" s="94"/>
      <c r="D1857" s="94"/>
      <c r="E1857" s="94"/>
    </row>
    <row r="1858" spans="1:5" x14ac:dyDescent="0.25">
      <c r="A1858" s="94"/>
      <c r="B1858" s="94"/>
      <c r="C1858" s="94"/>
      <c r="D1858" s="94"/>
      <c r="E1858" s="94"/>
    </row>
    <row r="1859" spans="1:5" x14ac:dyDescent="0.25">
      <c r="A1859" s="94"/>
      <c r="B1859" s="94"/>
      <c r="C1859" s="94"/>
      <c r="D1859" s="94"/>
      <c r="E1859" s="94"/>
    </row>
    <row r="1860" spans="1:5" x14ac:dyDescent="0.25">
      <c r="A1860" s="94"/>
      <c r="B1860" s="94"/>
      <c r="C1860" s="94"/>
      <c r="D1860" s="94"/>
      <c r="E1860" s="94"/>
    </row>
    <row r="1861" spans="1:5" x14ac:dyDescent="0.25">
      <c r="A1861" s="94"/>
      <c r="B1861" s="94"/>
      <c r="C1861" s="94"/>
      <c r="D1861" s="94"/>
      <c r="E1861" s="94"/>
    </row>
    <row r="1862" spans="1:5" x14ac:dyDescent="0.25">
      <c r="A1862" s="94"/>
      <c r="B1862" s="94"/>
      <c r="C1862" s="94"/>
      <c r="D1862" s="94"/>
      <c r="E1862" s="94"/>
    </row>
    <row r="1863" spans="1:5" x14ac:dyDescent="0.25">
      <c r="A1863" s="94"/>
      <c r="B1863" s="94"/>
      <c r="C1863" s="94"/>
      <c r="D1863" s="94"/>
      <c r="E1863" s="94"/>
    </row>
    <row r="1864" spans="1:5" x14ac:dyDescent="0.25">
      <c r="A1864" s="94"/>
      <c r="B1864" s="94"/>
      <c r="C1864" s="94"/>
      <c r="D1864" s="94"/>
      <c r="E1864" s="94"/>
    </row>
    <row r="1865" spans="1:5" x14ac:dyDescent="0.25">
      <c r="A1865" s="94"/>
      <c r="B1865" s="94"/>
      <c r="C1865" s="94"/>
      <c r="D1865" s="94"/>
      <c r="E1865" s="94"/>
    </row>
    <row r="1866" spans="1:5" x14ac:dyDescent="0.25">
      <c r="A1866" s="94"/>
      <c r="B1866" s="94"/>
      <c r="C1866" s="94"/>
      <c r="D1866" s="94"/>
      <c r="E1866" s="94"/>
    </row>
    <row r="1867" spans="1:5" x14ac:dyDescent="0.25">
      <c r="A1867" s="94"/>
      <c r="B1867" s="94"/>
      <c r="C1867" s="94"/>
      <c r="D1867" s="94"/>
      <c r="E1867" s="94"/>
    </row>
    <row r="1868" spans="1:5" x14ac:dyDescent="0.25">
      <c r="A1868" s="94"/>
      <c r="B1868" s="94"/>
      <c r="C1868" s="94"/>
      <c r="D1868" s="94"/>
      <c r="E1868" s="94"/>
    </row>
    <row r="1869" spans="1:5" x14ac:dyDescent="0.25">
      <c r="A1869" s="94"/>
      <c r="B1869" s="94"/>
      <c r="C1869" s="94"/>
      <c r="D1869" s="94"/>
      <c r="E1869" s="94"/>
    </row>
    <row r="1870" spans="1:5" x14ac:dyDescent="0.25">
      <c r="A1870" s="98" t="s">
        <v>11</v>
      </c>
      <c r="B1870" s="94">
        <f>SUM(B1822:B1869)</f>
        <v>0</v>
      </c>
      <c r="C1870" s="94"/>
      <c r="D1870" s="94"/>
      <c r="E1870" s="94"/>
    </row>
    <row r="1873" spans="1:5" x14ac:dyDescent="0.25">
      <c r="A1873" s="98" t="s">
        <v>0</v>
      </c>
      <c r="B1873" s="98" t="s">
        <v>28</v>
      </c>
      <c r="C1873" s="98" t="s">
        <v>1315</v>
      </c>
      <c r="D1873" s="98" t="s">
        <v>537</v>
      </c>
      <c r="E1873" s="98" t="s">
        <v>175</v>
      </c>
    </row>
    <row r="1874" spans="1:5" x14ac:dyDescent="0.25">
      <c r="A1874" s="95" t="s">
        <v>23</v>
      </c>
      <c r="B1874" s="94">
        <v>0</v>
      </c>
      <c r="C1874" s="94" t="s">
        <v>23</v>
      </c>
      <c r="D1874" s="94" t="s">
        <v>23</v>
      </c>
      <c r="E1874" s="94" t="s">
        <v>23</v>
      </c>
    </row>
    <row r="1875" spans="1:5" x14ac:dyDescent="0.25">
      <c r="A1875" s="94" t="s">
        <v>23</v>
      </c>
      <c r="B1875" s="94">
        <v>0</v>
      </c>
      <c r="C1875" s="94" t="s">
        <v>23</v>
      </c>
      <c r="D1875" s="94" t="s">
        <v>23</v>
      </c>
      <c r="E1875" s="94" t="s">
        <v>23</v>
      </c>
    </row>
    <row r="1876" spans="1:5" x14ac:dyDescent="0.25">
      <c r="A1876" s="94" t="s">
        <v>23</v>
      </c>
      <c r="B1876" s="94">
        <v>0</v>
      </c>
      <c r="C1876" s="94" t="s">
        <v>23</v>
      </c>
      <c r="D1876" s="94" t="s">
        <v>23</v>
      </c>
      <c r="E1876" s="94" t="s">
        <v>23</v>
      </c>
    </row>
    <row r="1877" spans="1:5" x14ac:dyDescent="0.25">
      <c r="A1877" s="94"/>
      <c r="B1877" s="94"/>
      <c r="C1877" s="94"/>
      <c r="D1877" s="94"/>
      <c r="E1877" s="94"/>
    </row>
    <row r="1878" spans="1:5" x14ac:dyDescent="0.25">
      <c r="A1878" s="94"/>
      <c r="B1878" s="94"/>
      <c r="C1878" s="94"/>
      <c r="D1878" s="94"/>
      <c r="E1878" s="94"/>
    </row>
    <row r="1879" spans="1:5" x14ac:dyDescent="0.25">
      <c r="A1879" s="94"/>
      <c r="B1879" s="94"/>
      <c r="C1879" s="94"/>
      <c r="D1879" s="94"/>
      <c r="E1879" s="94"/>
    </row>
    <row r="1880" spans="1:5" x14ac:dyDescent="0.25">
      <c r="A1880" s="94"/>
      <c r="B1880" s="94"/>
      <c r="C1880" s="94"/>
      <c r="D1880" s="94"/>
      <c r="E1880" s="94"/>
    </row>
    <row r="1881" spans="1:5" x14ac:dyDescent="0.25">
      <c r="A1881" s="94"/>
      <c r="B1881" s="94"/>
      <c r="C1881" s="94"/>
      <c r="D1881" s="94"/>
      <c r="E1881" s="94"/>
    </row>
    <row r="1882" spans="1:5" x14ac:dyDescent="0.25">
      <c r="A1882" s="94"/>
      <c r="B1882" s="94"/>
      <c r="C1882" s="94"/>
      <c r="D1882" s="94"/>
      <c r="E1882" s="94"/>
    </row>
    <row r="1883" spans="1:5" x14ac:dyDescent="0.25">
      <c r="A1883" s="94"/>
      <c r="B1883" s="94"/>
      <c r="C1883" s="94"/>
      <c r="D1883" s="94"/>
      <c r="E1883" s="94"/>
    </row>
    <row r="1884" spans="1:5" x14ac:dyDescent="0.25">
      <c r="A1884" s="94"/>
      <c r="B1884" s="94"/>
      <c r="C1884" s="94"/>
      <c r="D1884" s="94"/>
      <c r="E1884" s="94"/>
    </row>
    <row r="1885" spans="1:5" x14ac:dyDescent="0.25">
      <c r="A1885" s="94"/>
      <c r="B1885" s="94"/>
      <c r="C1885" s="94"/>
      <c r="D1885" s="94"/>
      <c r="E1885" s="94"/>
    </row>
    <row r="1886" spans="1:5" x14ac:dyDescent="0.25">
      <c r="A1886" s="94"/>
      <c r="B1886" s="94"/>
      <c r="C1886" s="94"/>
      <c r="D1886" s="94"/>
      <c r="E1886" s="94"/>
    </row>
    <row r="1887" spans="1:5" x14ac:dyDescent="0.25">
      <c r="A1887" s="94"/>
      <c r="B1887" s="94"/>
      <c r="C1887" s="94"/>
      <c r="D1887" s="94"/>
      <c r="E1887" s="94"/>
    </row>
    <row r="1888" spans="1:5" x14ac:dyDescent="0.25">
      <c r="A1888" s="94"/>
      <c r="B1888" s="94"/>
      <c r="C1888" s="94"/>
      <c r="D1888" s="94"/>
      <c r="E1888" s="94"/>
    </row>
    <row r="1889" spans="1:5" x14ac:dyDescent="0.25">
      <c r="A1889" s="94"/>
      <c r="B1889" s="94"/>
      <c r="C1889" s="94"/>
      <c r="D1889" s="94"/>
      <c r="E1889" s="94"/>
    </row>
    <row r="1890" spans="1:5" x14ac:dyDescent="0.25">
      <c r="A1890" s="94"/>
      <c r="B1890" s="94"/>
      <c r="C1890" s="94"/>
      <c r="D1890" s="94"/>
      <c r="E1890" s="94"/>
    </row>
    <row r="1891" spans="1:5" x14ac:dyDescent="0.25">
      <c r="A1891" s="94"/>
      <c r="B1891" s="94"/>
      <c r="C1891" s="94"/>
      <c r="D1891" s="94"/>
      <c r="E1891" s="94"/>
    </row>
    <row r="1892" spans="1:5" x14ac:dyDescent="0.25">
      <c r="A1892" s="94"/>
      <c r="B1892" s="94"/>
      <c r="C1892" s="94"/>
      <c r="D1892" s="94"/>
      <c r="E1892" s="94"/>
    </row>
    <row r="1893" spans="1:5" x14ac:dyDescent="0.25">
      <c r="A1893" s="94"/>
      <c r="B1893" s="94"/>
      <c r="C1893" s="94"/>
      <c r="D1893" s="94"/>
      <c r="E1893" s="94"/>
    </row>
    <row r="1894" spans="1:5" x14ac:dyDescent="0.25">
      <c r="A1894" s="94"/>
      <c r="B1894" s="94"/>
      <c r="C1894" s="94"/>
      <c r="D1894" s="94"/>
      <c r="E1894" s="94"/>
    </row>
    <row r="1895" spans="1:5" x14ac:dyDescent="0.25">
      <c r="A1895" s="94"/>
      <c r="B1895" s="94"/>
      <c r="C1895" s="94"/>
      <c r="D1895" s="94"/>
      <c r="E1895" s="94"/>
    </row>
    <row r="1896" spans="1:5" x14ac:dyDescent="0.25">
      <c r="A1896" s="94"/>
      <c r="B1896" s="94"/>
      <c r="C1896" s="94"/>
      <c r="D1896" s="94"/>
      <c r="E1896" s="94"/>
    </row>
    <row r="1897" spans="1:5" x14ac:dyDescent="0.25">
      <c r="A1897" s="94"/>
      <c r="B1897" s="94"/>
      <c r="C1897" s="94"/>
      <c r="D1897" s="94"/>
      <c r="E1897" s="94"/>
    </row>
    <row r="1898" spans="1:5" x14ac:dyDescent="0.25">
      <c r="A1898" s="94"/>
      <c r="B1898" s="94"/>
      <c r="C1898" s="94"/>
      <c r="D1898" s="94"/>
      <c r="E1898" s="94"/>
    </row>
    <row r="1899" spans="1:5" x14ac:dyDescent="0.25">
      <c r="A1899" s="94"/>
      <c r="B1899" s="94"/>
      <c r="C1899" s="94"/>
      <c r="D1899" s="94"/>
      <c r="E1899" s="94"/>
    </row>
    <row r="1900" spans="1:5" x14ac:dyDescent="0.25">
      <c r="A1900" s="94"/>
      <c r="B1900" s="94"/>
      <c r="C1900" s="94"/>
      <c r="D1900" s="94"/>
      <c r="E1900" s="94"/>
    </row>
    <row r="1901" spans="1:5" x14ac:dyDescent="0.25">
      <c r="A1901" s="94"/>
      <c r="B1901" s="94"/>
      <c r="C1901" s="94"/>
      <c r="D1901" s="94"/>
      <c r="E1901" s="94"/>
    </row>
    <row r="1902" spans="1:5" x14ac:dyDescent="0.25">
      <c r="A1902" s="94"/>
      <c r="B1902" s="94"/>
      <c r="C1902" s="94"/>
      <c r="D1902" s="94"/>
      <c r="E1902" s="94"/>
    </row>
    <row r="1903" spans="1:5" x14ac:dyDescent="0.25">
      <c r="A1903" s="94"/>
      <c r="B1903" s="94"/>
      <c r="C1903" s="94"/>
      <c r="D1903" s="94"/>
      <c r="E1903" s="94"/>
    </row>
    <row r="1904" spans="1:5" x14ac:dyDescent="0.25">
      <c r="A1904" s="94"/>
      <c r="B1904" s="94"/>
      <c r="C1904" s="94"/>
      <c r="D1904" s="94"/>
      <c r="E1904" s="94"/>
    </row>
    <row r="1905" spans="1:5" x14ac:dyDescent="0.25">
      <c r="A1905" s="94"/>
      <c r="B1905" s="94"/>
      <c r="C1905" s="94"/>
      <c r="D1905" s="94"/>
      <c r="E1905" s="94"/>
    </row>
    <row r="1906" spans="1:5" x14ac:dyDescent="0.25">
      <c r="A1906" s="94"/>
      <c r="B1906" s="94"/>
      <c r="C1906" s="94"/>
      <c r="D1906" s="94"/>
      <c r="E1906" s="94"/>
    </row>
    <row r="1907" spans="1:5" x14ac:dyDescent="0.25">
      <c r="A1907" s="94"/>
      <c r="B1907" s="94"/>
      <c r="C1907" s="94"/>
      <c r="D1907" s="94"/>
      <c r="E1907" s="94"/>
    </row>
    <row r="1908" spans="1:5" x14ac:dyDescent="0.25">
      <c r="A1908" s="94"/>
      <c r="B1908" s="94"/>
      <c r="C1908" s="94"/>
      <c r="D1908" s="94"/>
      <c r="E1908" s="94"/>
    </row>
    <row r="1909" spans="1:5" x14ac:dyDescent="0.25">
      <c r="A1909" s="94"/>
      <c r="B1909" s="94"/>
      <c r="C1909" s="94"/>
      <c r="D1909" s="94"/>
      <c r="E1909" s="94"/>
    </row>
    <row r="1910" spans="1:5" x14ac:dyDescent="0.25">
      <c r="A1910" s="94"/>
      <c r="B1910" s="94"/>
      <c r="C1910" s="94"/>
      <c r="D1910" s="94"/>
      <c r="E1910" s="94"/>
    </row>
    <row r="1911" spans="1:5" x14ac:dyDescent="0.25">
      <c r="A1911" s="94"/>
      <c r="B1911" s="94"/>
      <c r="C1911" s="94"/>
      <c r="D1911" s="94"/>
      <c r="E1911" s="94"/>
    </row>
    <row r="1912" spans="1:5" x14ac:dyDescent="0.25">
      <c r="A1912" s="94"/>
      <c r="B1912" s="94"/>
      <c r="C1912" s="94"/>
      <c r="D1912" s="94"/>
      <c r="E1912" s="94"/>
    </row>
    <row r="1913" spans="1:5" x14ac:dyDescent="0.25">
      <c r="A1913" s="94"/>
      <c r="B1913" s="94"/>
      <c r="C1913" s="94"/>
      <c r="D1913" s="94"/>
      <c r="E1913" s="94"/>
    </row>
    <row r="1914" spans="1:5" x14ac:dyDescent="0.25">
      <c r="A1914" s="94"/>
      <c r="B1914" s="94"/>
      <c r="C1914" s="94"/>
      <c r="D1914" s="94"/>
      <c r="E1914" s="94"/>
    </row>
    <row r="1915" spans="1:5" x14ac:dyDescent="0.25">
      <c r="A1915" s="94"/>
      <c r="B1915" s="94"/>
      <c r="C1915" s="94"/>
      <c r="D1915" s="94"/>
      <c r="E1915" s="94"/>
    </row>
    <row r="1916" spans="1:5" x14ac:dyDescent="0.25">
      <c r="A1916" s="94"/>
      <c r="B1916" s="94"/>
      <c r="C1916" s="94"/>
      <c r="D1916" s="94"/>
      <c r="E1916" s="94"/>
    </row>
    <row r="1917" spans="1:5" x14ac:dyDescent="0.25">
      <c r="A1917" s="94"/>
      <c r="B1917" s="94"/>
      <c r="C1917" s="94"/>
      <c r="D1917" s="94"/>
      <c r="E1917" s="94"/>
    </row>
    <row r="1918" spans="1:5" x14ac:dyDescent="0.25">
      <c r="A1918" s="94"/>
      <c r="B1918" s="94"/>
      <c r="C1918" s="94"/>
      <c r="D1918" s="94"/>
      <c r="E1918" s="94"/>
    </row>
    <row r="1919" spans="1:5" x14ac:dyDescent="0.25">
      <c r="A1919" s="94"/>
      <c r="B1919" s="94"/>
      <c r="C1919" s="94"/>
      <c r="D1919" s="94"/>
      <c r="E1919" s="94"/>
    </row>
    <row r="1920" spans="1:5" x14ac:dyDescent="0.25">
      <c r="A1920" s="94"/>
      <c r="B1920" s="94"/>
      <c r="C1920" s="94"/>
      <c r="D1920" s="94"/>
      <c r="E1920" s="94"/>
    </row>
    <row r="1921" spans="1:5" x14ac:dyDescent="0.25">
      <c r="A1921" s="94"/>
      <c r="B1921" s="94"/>
      <c r="C1921" s="94"/>
      <c r="D1921" s="94"/>
      <c r="E1921" s="94"/>
    </row>
    <row r="1922" spans="1:5" x14ac:dyDescent="0.25">
      <c r="A1922" s="98" t="s">
        <v>11</v>
      </c>
      <c r="B1922" s="94">
        <f>SUM(B1874:B1921)</f>
        <v>0</v>
      </c>
      <c r="C1922" s="94"/>
      <c r="D1922" s="94"/>
      <c r="E1922" s="94"/>
    </row>
    <row r="1925" spans="1:5" x14ac:dyDescent="0.25">
      <c r="A1925" s="98" t="s">
        <v>0</v>
      </c>
      <c r="B1925" s="98" t="s">
        <v>28</v>
      </c>
      <c r="C1925" s="98" t="s">
        <v>1315</v>
      </c>
      <c r="D1925" s="98" t="s">
        <v>537</v>
      </c>
      <c r="E1925" s="98" t="s">
        <v>175</v>
      </c>
    </row>
    <row r="1926" spans="1:5" x14ac:dyDescent="0.25">
      <c r="A1926" s="95" t="s">
        <v>23</v>
      </c>
      <c r="B1926" s="94">
        <v>0</v>
      </c>
      <c r="C1926" s="94" t="s">
        <v>23</v>
      </c>
      <c r="D1926" s="94" t="s">
        <v>23</v>
      </c>
      <c r="E1926" s="94" t="s">
        <v>23</v>
      </c>
    </row>
    <row r="1927" spans="1:5" x14ac:dyDescent="0.25">
      <c r="A1927" s="94" t="s">
        <v>23</v>
      </c>
      <c r="B1927" s="94">
        <v>0</v>
      </c>
      <c r="C1927" s="94" t="s">
        <v>23</v>
      </c>
      <c r="D1927" s="94" t="s">
        <v>23</v>
      </c>
      <c r="E1927" s="94" t="s">
        <v>23</v>
      </c>
    </row>
    <row r="1928" spans="1:5" x14ac:dyDescent="0.25">
      <c r="A1928" s="94" t="s">
        <v>23</v>
      </c>
      <c r="B1928" s="94">
        <v>0</v>
      </c>
      <c r="C1928" s="94" t="s">
        <v>23</v>
      </c>
      <c r="D1928" s="94" t="s">
        <v>23</v>
      </c>
      <c r="E1928" s="94" t="s">
        <v>23</v>
      </c>
    </row>
    <row r="1929" spans="1:5" x14ac:dyDescent="0.25">
      <c r="A1929" s="94"/>
      <c r="B1929" s="94"/>
      <c r="C1929" s="94"/>
      <c r="D1929" s="94"/>
      <c r="E1929" s="94"/>
    </row>
    <row r="1930" spans="1:5" x14ac:dyDescent="0.25">
      <c r="A1930" s="94"/>
      <c r="B1930" s="94"/>
      <c r="C1930" s="94"/>
      <c r="D1930" s="94"/>
      <c r="E1930" s="94"/>
    </row>
    <row r="1931" spans="1:5" x14ac:dyDescent="0.25">
      <c r="A1931" s="94"/>
      <c r="B1931" s="94"/>
      <c r="C1931" s="94"/>
      <c r="D1931" s="94"/>
      <c r="E1931" s="94"/>
    </row>
    <row r="1932" spans="1:5" x14ac:dyDescent="0.25">
      <c r="A1932" s="94"/>
      <c r="B1932" s="94"/>
      <c r="C1932" s="94"/>
      <c r="D1932" s="94"/>
      <c r="E1932" s="94"/>
    </row>
    <row r="1933" spans="1:5" x14ac:dyDescent="0.25">
      <c r="A1933" s="94"/>
      <c r="B1933" s="94"/>
      <c r="C1933" s="94"/>
      <c r="D1933" s="94"/>
      <c r="E1933" s="94"/>
    </row>
    <row r="1934" spans="1:5" x14ac:dyDescent="0.25">
      <c r="A1934" s="94"/>
      <c r="B1934" s="94"/>
      <c r="C1934" s="94"/>
      <c r="D1934" s="94"/>
      <c r="E1934" s="94"/>
    </row>
    <row r="1935" spans="1:5" x14ac:dyDescent="0.25">
      <c r="A1935" s="94"/>
      <c r="B1935" s="94"/>
      <c r="C1935" s="94"/>
      <c r="D1935" s="94"/>
      <c r="E1935" s="94"/>
    </row>
    <row r="1936" spans="1:5" x14ac:dyDescent="0.25">
      <c r="A1936" s="94"/>
      <c r="B1936" s="94"/>
      <c r="C1936" s="94"/>
      <c r="D1936" s="94"/>
      <c r="E1936" s="94"/>
    </row>
    <row r="1937" spans="1:5" x14ac:dyDescent="0.25">
      <c r="A1937" s="94"/>
      <c r="B1937" s="94"/>
      <c r="C1937" s="94"/>
      <c r="D1937" s="94"/>
      <c r="E1937" s="94"/>
    </row>
    <row r="1938" spans="1:5" x14ac:dyDescent="0.25">
      <c r="A1938" s="94"/>
      <c r="B1938" s="94"/>
      <c r="C1938" s="94"/>
      <c r="D1938" s="94"/>
      <c r="E1938" s="94"/>
    </row>
    <row r="1939" spans="1:5" x14ac:dyDescent="0.25">
      <c r="A1939" s="94"/>
      <c r="B1939" s="94"/>
      <c r="C1939" s="94"/>
      <c r="D1939" s="94"/>
      <c r="E1939" s="94"/>
    </row>
    <row r="1940" spans="1:5" x14ac:dyDescent="0.25">
      <c r="A1940" s="94"/>
      <c r="B1940" s="94"/>
      <c r="C1940" s="94"/>
      <c r="D1940" s="94"/>
      <c r="E1940" s="94"/>
    </row>
    <row r="1941" spans="1:5" x14ac:dyDescent="0.25">
      <c r="A1941" s="94"/>
      <c r="B1941" s="94"/>
      <c r="C1941" s="94"/>
      <c r="D1941" s="94"/>
      <c r="E1941" s="94"/>
    </row>
    <row r="1942" spans="1:5" x14ac:dyDescent="0.25">
      <c r="A1942" s="94"/>
      <c r="B1942" s="94"/>
      <c r="C1942" s="94"/>
      <c r="D1942" s="94"/>
      <c r="E1942" s="94"/>
    </row>
    <row r="1943" spans="1:5" x14ac:dyDescent="0.25">
      <c r="A1943" s="94"/>
      <c r="B1943" s="94"/>
      <c r="C1943" s="94"/>
      <c r="D1943" s="94"/>
      <c r="E1943" s="94"/>
    </row>
    <row r="1944" spans="1:5" x14ac:dyDescent="0.25">
      <c r="A1944" s="94"/>
      <c r="B1944" s="94"/>
      <c r="C1944" s="94"/>
      <c r="D1944" s="94"/>
      <c r="E1944" s="94"/>
    </row>
    <row r="1945" spans="1:5" x14ac:dyDescent="0.25">
      <c r="A1945" s="94"/>
      <c r="B1945" s="94"/>
      <c r="C1945" s="94"/>
      <c r="D1945" s="94"/>
      <c r="E1945" s="94"/>
    </row>
    <row r="1946" spans="1:5" x14ac:dyDescent="0.25">
      <c r="A1946" s="94"/>
      <c r="B1946" s="94"/>
      <c r="C1946" s="94"/>
      <c r="D1946" s="94"/>
      <c r="E1946" s="94"/>
    </row>
    <row r="1947" spans="1:5" x14ac:dyDescent="0.25">
      <c r="A1947" s="94"/>
      <c r="B1947" s="94"/>
      <c r="C1947" s="94"/>
      <c r="D1947" s="94"/>
      <c r="E1947" s="94"/>
    </row>
    <row r="1948" spans="1:5" x14ac:dyDescent="0.25">
      <c r="A1948" s="94"/>
      <c r="B1948" s="94"/>
      <c r="C1948" s="94"/>
      <c r="D1948" s="94"/>
      <c r="E1948" s="94"/>
    </row>
    <row r="1949" spans="1:5" x14ac:dyDescent="0.25">
      <c r="A1949" s="94"/>
      <c r="B1949" s="94"/>
      <c r="C1949" s="94"/>
      <c r="D1949" s="94"/>
      <c r="E1949" s="94"/>
    </row>
    <row r="1950" spans="1:5" x14ac:dyDescent="0.25">
      <c r="A1950" s="94"/>
      <c r="B1950" s="94"/>
      <c r="C1950" s="94"/>
      <c r="D1950" s="94"/>
      <c r="E1950" s="94"/>
    </row>
    <row r="1951" spans="1:5" x14ac:dyDescent="0.25">
      <c r="A1951" s="94"/>
      <c r="B1951" s="94"/>
      <c r="C1951" s="94"/>
      <c r="D1951" s="94"/>
      <c r="E1951" s="94"/>
    </row>
    <row r="1952" spans="1:5" x14ac:dyDescent="0.25">
      <c r="A1952" s="94"/>
      <c r="B1952" s="94"/>
      <c r="C1952" s="94"/>
      <c r="D1952" s="94"/>
      <c r="E1952" s="94"/>
    </row>
    <row r="1953" spans="1:5" x14ac:dyDescent="0.25">
      <c r="A1953" s="94"/>
      <c r="B1953" s="94"/>
      <c r="C1953" s="94"/>
      <c r="D1953" s="94"/>
      <c r="E1953" s="94"/>
    </row>
    <row r="1954" spans="1:5" x14ac:dyDescent="0.25">
      <c r="A1954" s="94"/>
      <c r="B1954" s="94"/>
      <c r="C1954" s="94"/>
      <c r="D1954" s="94"/>
      <c r="E1954" s="94"/>
    </row>
    <row r="1955" spans="1:5" x14ac:dyDescent="0.25">
      <c r="A1955" s="94"/>
      <c r="B1955" s="94"/>
      <c r="C1955" s="94"/>
      <c r="D1955" s="94"/>
      <c r="E1955" s="94"/>
    </row>
    <row r="1956" spans="1:5" x14ac:dyDescent="0.25">
      <c r="A1956" s="94"/>
      <c r="B1956" s="94"/>
      <c r="C1956" s="94"/>
      <c r="D1956" s="94"/>
      <c r="E1956" s="94"/>
    </row>
    <row r="1957" spans="1:5" x14ac:dyDescent="0.25">
      <c r="A1957" s="94"/>
      <c r="B1957" s="94"/>
      <c r="C1957" s="94"/>
      <c r="D1957" s="94"/>
      <c r="E1957" s="94"/>
    </row>
    <row r="1958" spans="1:5" x14ac:dyDescent="0.25">
      <c r="A1958" s="94"/>
      <c r="B1958" s="94"/>
      <c r="C1958" s="94"/>
      <c r="D1958" s="94"/>
      <c r="E1958" s="94"/>
    </row>
    <row r="1959" spans="1:5" x14ac:dyDescent="0.25">
      <c r="A1959" s="94"/>
      <c r="B1959" s="94"/>
      <c r="C1959" s="94"/>
      <c r="D1959" s="94"/>
      <c r="E1959" s="94"/>
    </row>
    <row r="1960" spans="1:5" x14ac:dyDescent="0.25">
      <c r="A1960" s="94"/>
      <c r="B1960" s="94"/>
      <c r="C1960" s="94"/>
      <c r="D1960" s="94"/>
      <c r="E1960" s="94"/>
    </row>
    <row r="1961" spans="1:5" x14ac:dyDescent="0.25">
      <c r="A1961" s="94"/>
      <c r="B1961" s="94"/>
      <c r="C1961" s="94"/>
      <c r="D1961" s="94"/>
      <c r="E1961" s="94"/>
    </row>
    <row r="1962" spans="1:5" x14ac:dyDescent="0.25">
      <c r="A1962" s="94"/>
      <c r="B1962" s="94"/>
      <c r="C1962" s="94"/>
      <c r="D1962" s="94"/>
      <c r="E1962" s="94"/>
    </row>
    <row r="1963" spans="1:5" x14ac:dyDescent="0.25">
      <c r="A1963" s="94"/>
      <c r="B1963" s="94"/>
      <c r="C1963" s="94"/>
      <c r="D1963" s="94"/>
      <c r="E1963" s="94"/>
    </row>
    <row r="1964" spans="1:5" x14ac:dyDescent="0.25">
      <c r="A1964" s="94"/>
      <c r="B1964" s="94"/>
      <c r="C1964" s="94"/>
      <c r="D1964" s="94"/>
      <c r="E1964" s="94"/>
    </row>
    <row r="1965" spans="1:5" x14ac:dyDescent="0.25">
      <c r="A1965" s="94"/>
      <c r="B1965" s="94"/>
      <c r="C1965" s="94"/>
      <c r="D1965" s="94"/>
      <c r="E1965" s="94"/>
    </row>
    <row r="1966" spans="1:5" x14ac:dyDescent="0.25">
      <c r="A1966" s="94"/>
      <c r="B1966" s="94"/>
      <c r="C1966" s="94"/>
      <c r="D1966" s="94"/>
      <c r="E1966" s="94"/>
    </row>
    <row r="1967" spans="1:5" x14ac:dyDescent="0.25">
      <c r="A1967" s="94"/>
      <c r="B1967" s="94"/>
      <c r="C1967" s="94"/>
      <c r="D1967" s="94"/>
      <c r="E1967" s="94"/>
    </row>
    <row r="1968" spans="1:5" x14ac:dyDescent="0.25">
      <c r="A1968" s="94"/>
      <c r="B1968" s="94"/>
      <c r="C1968" s="94"/>
      <c r="D1968" s="94"/>
      <c r="E1968" s="94"/>
    </row>
    <row r="1969" spans="1:5" x14ac:dyDescent="0.25">
      <c r="A1969" s="94"/>
      <c r="B1969" s="94"/>
      <c r="C1969" s="94"/>
      <c r="D1969" s="94"/>
      <c r="E1969" s="94"/>
    </row>
    <row r="1970" spans="1:5" x14ac:dyDescent="0.25">
      <c r="A1970" s="94"/>
      <c r="B1970" s="94"/>
      <c r="C1970" s="94"/>
      <c r="D1970" s="94"/>
      <c r="E1970" s="94"/>
    </row>
    <row r="1971" spans="1:5" x14ac:dyDescent="0.25">
      <c r="A1971" s="94"/>
      <c r="B1971" s="94"/>
      <c r="C1971" s="94"/>
      <c r="D1971" s="94"/>
      <c r="E1971" s="94"/>
    </row>
    <row r="1972" spans="1:5" x14ac:dyDescent="0.25">
      <c r="A1972" s="94"/>
      <c r="B1972" s="94"/>
      <c r="C1972" s="94"/>
      <c r="D1972" s="94"/>
      <c r="E1972" s="94"/>
    </row>
    <row r="1973" spans="1:5" x14ac:dyDescent="0.25">
      <c r="A1973" s="94"/>
      <c r="B1973" s="94"/>
      <c r="C1973" s="94"/>
      <c r="D1973" s="94"/>
      <c r="E1973" s="94"/>
    </row>
    <row r="1974" spans="1:5" x14ac:dyDescent="0.25">
      <c r="A1974" s="98" t="s">
        <v>11</v>
      </c>
      <c r="B1974" s="94">
        <f>SUM(B1926:B1973)</f>
        <v>0</v>
      </c>
      <c r="C1974" s="94"/>
      <c r="D1974" s="94"/>
      <c r="E1974" s="94"/>
    </row>
    <row r="1975" spans="1:5" x14ac:dyDescent="0.25">
      <c r="C1975" t="s">
        <v>23</v>
      </c>
    </row>
    <row r="1977" spans="1:5" x14ac:dyDescent="0.25">
      <c r="A1977" s="98" t="s">
        <v>0</v>
      </c>
      <c r="B1977" s="98" t="s">
        <v>28</v>
      </c>
      <c r="C1977" s="98" t="s">
        <v>1315</v>
      </c>
      <c r="D1977" s="98" t="s">
        <v>537</v>
      </c>
      <c r="E1977" s="98" t="s">
        <v>175</v>
      </c>
    </row>
    <row r="1978" spans="1:5" x14ac:dyDescent="0.25">
      <c r="A1978" s="95" t="s">
        <v>23</v>
      </c>
      <c r="B1978" s="94">
        <v>0</v>
      </c>
      <c r="C1978" s="94" t="s">
        <v>23</v>
      </c>
      <c r="D1978" s="94" t="s">
        <v>23</v>
      </c>
      <c r="E1978" s="94" t="s">
        <v>23</v>
      </c>
    </row>
    <row r="1979" spans="1:5" x14ac:dyDescent="0.25">
      <c r="A1979" s="94" t="s">
        <v>23</v>
      </c>
      <c r="B1979" s="94">
        <v>0</v>
      </c>
      <c r="C1979" s="94" t="s">
        <v>23</v>
      </c>
      <c r="D1979" s="94" t="s">
        <v>23</v>
      </c>
      <c r="E1979" s="94" t="s">
        <v>23</v>
      </c>
    </row>
    <row r="1980" spans="1:5" x14ac:dyDescent="0.25">
      <c r="A1980" s="94" t="s">
        <v>23</v>
      </c>
      <c r="B1980" s="94">
        <v>0</v>
      </c>
      <c r="C1980" s="94" t="s">
        <v>23</v>
      </c>
      <c r="D1980" s="94" t="s">
        <v>23</v>
      </c>
      <c r="E1980" s="94" t="s">
        <v>23</v>
      </c>
    </row>
    <row r="1981" spans="1:5" x14ac:dyDescent="0.25">
      <c r="A1981" s="94"/>
      <c r="B1981" s="94"/>
      <c r="C1981" s="94"/>
      <c r="D1981" s="94"/>
      <c r="E1981" s="94"/>
    </row>
    <row r="1982" spans="1:5" x14ac:dyDescent="0.25">
      <c r="A1982" s="94"/>
      <c r="B1982" s="94"/>
      <c r="C1982" s="94"/>
      <c r="D1982" s="94"/>
      <c r="E1982" s="94"/>
    </row>
    <row r="1983" spans="1:5" x14ac:dyDescent="0.25">
      <c r="A1983" s="94"/>
      <c r="B1983" s="94"/>
      <c r="C1983" s="94"/>
      <c r="D1983" s="94"/>
      <c r="E1983" s="94"/>
    </row>
    <row r="1984" spans="1:5" x14ac:dyDescent="0.25">
      <c r="A1984" s="94"/>
      <c r="B1984" s="94"/>
      <c r="C1984" s="94"/>
      <c r="D1984" s="94"/>
      <c r="E1984" s="94"/>
    </row>
    <row r="1985" spans="1:5" x14ac:dyDescent="0.25">
      <c r="A1985" s="94"/>
      <c r="B1985" s="94"/>
      <c r="C1985" s="94"/>
      <c r="D1985" s="94"/>
      <c r="E1985" s="94"/>
    </row>
    <row r="1986" spans="1:5" x14ac:dyDescent="0.25">
      <c r="A1986" s="94"/>
      <c r="B1986" s="94"/>
      <c r="C1986" s="94"/>
      <c r="D1986" s="94"/>
      <c r="E1986" s="94"/>
    </row>
    <row r="1987" spans="1:5" x14ac:dyDescent="0.25">
      <c r="A1987" s="94"/>
      <c r="B1987" s="94"/>
      <c r="C1987" s="94"/>
      <c r="D1987" s="94"/>
      <c r="E1987" s="94"/>
    </row>
    <row r="1988" spans="1:5" x14ac:dyDescent="0.25">
      <c r="A1988" s="94"/>
      <c r="B1988" s="94"/>
      <c r="C1988" s="94"/>
      <c r="D1988" s="94"/>
      <c r="E1988" s="94"/>
    </row>
    <row r="1989" spans="1:5" x14ac:dyDescent="0.25">
      <c r="A1989" s="94"/>
      <c r="B1989" s="94"/>
      <c r="C1989" s="94"/>
      <c r="D1989" s="94"/>
      <c r="E1989" s="94"/>
    </row>
    <row r="1990" spans="1:5" x14ac:dyDescent="0.25">
      <c r="A1990" s="94"/>
      <c r="B1990" s="94"/>
      <c r="C1990" s="94"/>
      <c r="D1990" s="94"/>
      <c r="E1990" s="94"/>
    </row>
    <row r="1991" spans="1:5" x14ac:dyDescent="0.25">
      <c r="A1991" s="94"/>
      <c r="B1991" s="94"/>
      <c r="C1991" s="94"/>
      <c r="D1991" s="94"/>
      <c r="E1991" s="94"/>
    </row>
    <row r="1992" spans="1:5" x14ac:dyDescent="0.25">
      <c r="A1992" s="94"/>
      <c r="B1992" s="94"/>
      <c r="C1992" s="94"/>
      <c r="D1992" s="94"/>
      <c r="E1992" s="94"/>
    </row>
    <row r="1993" spans="1:5" x14ac:dyDescent="0.25">
      <c r="A1993" s="94"/>
      <c r="B1993" s="94"/>
      <c r="C1993" s="94"/>
      <c r="D1993" s="94"/>
      <c r="E1993" s="94"/>
    </row>
    <row r="1994" spans="1:5" x14ac:dyDescent="0.25">
      <c r="A1994" s="94"/>
      <c r="B1994" s="94"/>
      <c r="C1994" s="94"/>
      <c r="D1994" s="94"/>
      <c r="E1994" s="94"/>
    </row>
    <row r="1995" spans="1:5" x14ac:dyDescent="0.25">
      <c r="A1995" s="94"/>
      <c r="B1995" s="94"/>
      <c r="C1995" s="94"/>
      <c r="D1995" s="94"/>
      <c r="E1995" s="94"/>
    </row>
    <row r="1996" spans="1:5" x14ac:dyDescent="0.25">
      <c r="A1996" s="94"/>
      <c r="B1996" s="94"/>
      <c r="C1996" s="94"/>
      <c r="D1996" s="94"/>
      <c r="E1996" s="94"/>
    </row>
    <row r="1997" spans="1:5" x14ac:dyDescent="0.25">
      <c r="A1997" s="94"/>
      <c r="B1997" s="94"/>
      <c r="C1997" s="94"/>
      <c r="D1997" s="94"/>
      <c r="E1997" s="94"/>
    </row>
    <row r="1998" spans="1:5" x14ac:dyDescent="0.25">
      <c r="A1998" s="94"/>
      <c r="B1998" s="94"/>
      <c r="C1998" s="94"/>
      <c r="D1998" s="94"/>
      <c r="E1998" s="94"/>
    </row>
    <row r="1999" spans="1:5" x14ac:dyDescent="0.25">
      <c r="A1999" s="94"/>
      <c r="B1999" s="94"/>
      <c r="C1999" s="94"/>
      <c r="D1999" s="94"/>
      <c r="E1999" s="94"/>
    </row>
    <row r="2000" spans="1:5" x14ac:dyDescent="0.25">
      <c r="A2000" s="94"/>
      <c r="B2000" s="94"/>
      <c r="C2000" s="94"/>
      <c r="D2000" s="94"/>
      <c r="E2000" s="94"/>
    </row>
    <row r="2001" spans="1:5" x14ac:dyDescent="0.25">
      <c r="A2001" s="94"/>
      <c r="B2001" s="94"/>
      <c r="C2001" s="94"/>
      <c r="D2001" s="94"/>
      <c r="E2001" s="94"/>
    </row>
    <row r="2002" spans="1:5" x14ac:dyDescent="0.25">
      <c r="A2002" s="94"/>
      <c r="B2002" s="94"/>
      <c r="C2002" s="94"/>
      <c r="D2002" s="94"/>
      <c r="E2002" s="94"/>
    </row>
    <row r="2003" spans="1:5" x14ac:dyDescent="0.25">
      <c r="A2003" s="94"/>
      <c r="B2003" s="94"/>
      <c r="C2003" s="94"/>
      <c r="D2003" s="94"/>
      <c r="E2003" s="94"/>
    </row>
    <row r="2004" spans="1:5" x14ac:dyDescent="0.25">
      <c r="A2004" s="94"/>
      <c r="B2004" s="94"/>
      <c r="C2004" s="94"/>
      <c r="D2004" s="94"/>
      <c r="E2004" s="94"/>
    </row>
    <row r="2005" spans="1:5" x14ac:dyDescent="0.25">
      <c r="A2005" s="94"/>
      <c r="B2005" s="94"/>
      <c r="C2005" s="94"/>
      <c r="D2005" s="94"/>
      <c r="E2005" s="94"/>
    </row>
    <row r="2006" spans="1:5" x14ac:dyDescent="0.25">
      <c r="A2006" s="94"/>
      <c r="B2006" s="94"/>
      <c r="C2006" s="94"/>
      <c r="D2006" s="94"/>
      <c r="E2006" s="94"/>
    </row>
    <row r="2007" spans="1:5" x14ac:dyDescent="0.25">
      <c r="A2007" s="94"/>
      <c r="B2007" s="94"/>
      <c r="C2007" s="94"/>
      <c r="D2007" s="94"/>
      <c r="E2007" s="94"/>
    </row>
    <row r="2008" spans="1:5" x14ac:dyDescent="0.25">
      <c r="A2008" s="94"/>
      <c r="B2008" s="94"/>
      <c r="C2008" s="94"/>
      <c r="D2008" s="94"/>
      <c r="E2008" s="94"/>
    </row>
    <row r="2009" spans="1:5" x14ac:dyDescent="0.25">
      <c r="A2009" s="94"/>
      <c r="B2009" s="94"/>
      <c r="C2009" s="94"/>
      <c r="D2009" s="94"/>
      <c r="E2009" s="94"/>
    </row>
    <row r="2010" spans="1:5" x14ac:dyDescent="0.25">
      <c r="A2010" s="94"/>
      <c r="B2010" s="94"/>
      <c r="C2010" s="94"/>
      <c r="D2010" s="94"/>
      <c r="E2010" s="94"/>
    </row>
    <row r="2011" spans="1:5" x14ac:dyDescent="0.25">
      <c r="A2011" s="94"/>
      <c r="B2011" s="94"/>
      <c r="C2011" s="94"/>
      <c r="D2011" s="94"/>
      <c r="E2011" s="94"/>
    </row>
    <row r="2012" spans="1:5" x14ac:dyDescent="0.25">
      <c r="A2012" s="94"/>
      <c r="B2012" s="94"/>
      <c r="C2012" s="94"/>
      <c r="D2012" s="94"/>
      <c r="E2012" s="94"/>
    </row>
    <row r="2013" spans="1:5" x14ac:dyDescent="0.25">
      <c r="A2013" s="94"/>
      <c r="B2013" s="94"/>
      <c r="C2013" s="94"/>
      <c r="D2013" s="94"/>
      <c r="E2013" s="94"/>
    </row>
    <row r="2014" spans="1:5" x14ac:dyDescent="0.25">
      <c r="A2014" s="94"/>
      <c r="B2014" s="94"/>
      <c r="C2014" s="94"/>
      <c r="D2014" s="94"/>
      <c r="E2014" s="94"/>
    </row>
    <row r="2015" spans="1:5" x14ac:dyDescent="0.25">
      <c r="A2015" s="94"/>
      <c r="B2015" s="94"/>
      <c r="C2015" s="94"/>
      <c r="D2015" s="94"/>
      <c r="E2015" s="94"/>
    </row>
    <row r="2016" spans="1:5" x14ac:dyDescent="0.25">
      <c r="A2016" s="94"/>
      <c r="B2016" s="94"/>
      <c r="C2016" s="94"/>
      <c r="D2016" s="94"/>
      <c r="E2016" s="94"/>
    </row>
    <row r="2017" spans="1:5" x14ac:dyDescent="0.25">
      <c r="A2017" s="94"/>
      <c r="B2017" s="94"/>
      <c r="C2017" s="94"/>
      <c r="D2017" s="94"/>
      <c r="E2017" s="94"/>
    </row>
    <row r="2018" spans="1:5" x14ac:dyDescent="0.25">
      <c r="A2018" s="94"/>
      <c r="B2018" s="94"/>
      <c r="C2018" s="94"/>
      <c r="D2018" s="94"/>
      <c r="E2018" s="94"/>
    </row>
    <row r="2019" spans="1:5" x14ac:dyDescent="0.25">
      <c r="A2019" s="94"/>
      <c r="B2019" s="94"/>
      <c r="C2019" s="94"/>
      <c r="D2019" s="94"/>
      <c r="E2019" s="94"/>
    </row>
    <row r="2020" spans="1:5" x14ac:dyDescent="0.25">
      <c r="A2020" s="94"/>
      <c r="B2020" s="94"/>
      <c r="C2020" s="94"/>
      <c r="D2020" s="94"/>
      <c r="E2020" s="94"/>
    </row>
    <row r="2021" spans="1:5" x14ac:dyDescent="0.25">
      <c r="A2021" s="94"/>
      <c r="B2021" s="94"/>
      <c r="C2021" s="94"/>
      <c r="D2021" s="94"/>
      <c r="E2021" s="94"/>
    </row>
    <row r="2022" spans="1:5" x14ac:dyDescent="0.25">
      <c r="A2022" s="94"/>
      <c r="B2022" s="94"/>
      <c r="C2022" s="94"/>
      <c r="D2022" s="94"/>
      <c r="E2022" s="94"/>
    </row>
    <row r="2023" spans="1:5" x14ac:dyDescent="0.25">
      <c r="A2023" s="94"/>
      <c r="B2023" s="94"/>
      <c r="C2023" s="94"/>
      <c r="D2023" s="94"/>
      <c r="E2023" s="94"/>
    </row>
    <row r="2024" spans="1:5" x14ac:dyDescent="0.25">
      <c r="A2024" s="94"/>
      <c r="B2024" s="94"/>
      <c r="C2024" s="94"/>
      <c r="D2024" s="94"/>
      <c r="E2024" s="94"/>
    </row>
    <row r="2025" spans="1:5" x14ac:dyDescent="0.25">
      <c r="A2025" s="94"/>
      <c r="B2025" s="94"/>
      <c r="C2025" s="94"/>
      <c r="D2025" s="94"/>
      <c r="E2025" s="94"/>
    </row>
    <row r="2026" spans="1:5" x14ac:dyDescent="0.25">
      <c r="A2026" s="98" t="s">
        <v>11</v>
      </c>
      <c r="B2026" s="94">
        <f>SUM(B1978:B2025)</f>
        <v>0</v>
      </c>
      <c r="C2026" s="94"/>
      <c r="D2026" s="94"/>
      <c r="E2026" s="94"/>
    </row>
    <row r="2027" spans="1:5" x14ac:dyDescent="0.25">
      <c r="C2027" t="s">
        <v>23</v>
      </c>
    </row>
    <row r="2029" spans="1:5" x14ac:dyDescent="0.25">
      <c r="A2029" s="98" t="s">
        <v>0</v>
      </c>
      <c r="B2029" s="98" t="s">
        <v>28</v>
      </c>
      <c r="C2029" s="98" t="s">
        <v>1315</v>
      </c>
      <c r="D2029" s="98" t="s">
        <v>537</v>
      </c>
      <c r="E2029" s="98" t="s">
        <v>175</v>
      </c>
    </row>
    <row r="2030" spans="1:5" x14ac:dyDescent="0.25">
      <c r="A2030" s="95" t="s">
        <v>23</v>
      </c>
      <c r="B2030" s="94">
        <v>0</v>
      </c>
      <c r="C2030" s="94" t="s">
        <v>23</v>
      </c>
      <c r="D2030" s="94" t="s">
        <v>23</v>
      </c>
      <c r="E2030" s="94" t="s">
        <v>23</v>
      </c>
    </row>
    <row r="2031" spans="1:5" x14ac:dyDescent="0.25">
      <c r="A2031" s="94" t="s">
        <v>23</v>
      </c>
      <c r="B2031" s="94">
        <v>0</v>
      </c>
      <c r="C2031" s="94" t="s">
        <v>23</v>
      </c>
      <c r="D2031" s="94" t="s">
        <v>23</v>
      </c>
      <c r="E2031" s="94" t="s">
        <v>23</v>
      </c>
    </row>
    <row r="2032" spans="1:5" x14ac:dyDescent="0.25">
      <c r="A2032" s="94" t="s">
        <v>23</v>
      </c>
      <c r="B2032" s="94">
        <v>0</v>
      </c>
      <c r="C2032" s="94" t="s">
        <v>23</v>
      </c>
      <c r="D2032" s="94" t="s">
        <v>23</v>
      </c>
      <c r="E2032" s="94" t="s">
        <v>23</v>
      </c>
    </row>
    <row r="2033" spans="1:5" x14ac:dyDescent="0.25">
      <c r="A2033" s="94"/>
      <c r="B2033" s="94"/>
      <c r="C2033" s="94"/>
      <c r="D2033" s="94"/>
      <c r="E2033" s="94"/>
    </row>
    <row r="2034" spans="1:5" x14ac:dyDescent="0.25">
      <c r="A2034" s="94"/>
      <c r="B2034" s="94"/>
      <c r="C2034" s="94"/>
      <c r="D2034" s="94"/>
      <c r="E2034" s="94"/>
    </row>
    <row r="2035" spans="1:5" x14ac:dyDescent="0.25">
      <c r="A2035" s="94"/>
      <c r="B2035" s="94"/>
      <c r="C2035" s="94"/>
      <c r="D2035" s="94"/>
      <c r="E2035" s="94"/>
    </row>
    <row r="2036" spans="1:5" x14ac:dyDescent="0.25">
      <c r="A2036" s="94"/>
      <c r="B2036" s="94"/>
      <c r="C2036" s="94"/>
      <c r="D2036" s="94"/>
      <c r="E2036" s="94"/>
    </row>
    <row r="2037" spans="1:5" x14ac:dyDescent="0.25">
      <c r="A2037" s="94"/>
      <c r="B2037" s="94"/>
      <c r="C2037" s="94"/>
      <c r="D2037" s="94"/>
      <c r="E2037" s="94"/>
    </row>
    <row r="2038" spans="1:5" x14ac:dyDescent="0.25">
      <c r="A2038" s="94"/>
      <c r="B2038" s="94"/>
      <c r="C2038" s="94"/>
      <c r="D2038" s="94"/>
      <c r="E2038" s="94"/>
    </row>
    <row r="2039" spans="1:5" x14ac:dyDescent="0.25">
      <c r="A2039" s="94"/>
      <c r="B2039" s="94"/>
      <c r="C2039" s="94"/>
      <c r="D2039" s="94"/>
      <c r="E2039" s="94"/>
    </row>
    <row r="2040" spans="1:5" x14ac:dyDescent="0.25">
      <c r="A2040" s="94"/>
      <c r="B2040" s="94"/>
      <c r="C2040" s="94"/>
      <c r="D2040" s="94"/>
      <c r="E2040" s="94"/>
    </row>
    <row r="2041" spans="1:5" x14ac:dyDescent="0.25">
      <c r="A2041" s="94"/>
      <c r="B2041" s="94"/>
      <c r="C2041" s="94"/>
      <c r="D2041" s="94"/>
      <c r="E2041" s="94"/>
    </row>
    <row r="2042" spans="1:5" x14ac:dyDescent="0.25">
      <c r="A2042" s="94"/>
      <c r="B2042" s="94"/>
      <c r="C2042" s="94"/>
      <c r="D2042" s="94"/>
      <c r="E2042" s="94"/>
    </row>
    <row r="2043" spans="1:5" x14ac:dyDescent="0.25">
      <c r="A2043" s="94"/>
      <c r="B2043" s="94"/>
      <c r="C2043" s="94"/>
      <c r="D2043" s="94"/>
      <c r="E2043" s="94"/>
    </row>
    <row r="2044" spans="1:5" x14ac:dyDescent="0.25">
      <c r="A2044" s="94"/>
      <c r="B2044" s="94"/>
      <c r="C2044" s="94"/>
      <c r="D2044" s="94"/>
      <c r="E2044" s="94"/>
    </row>
    <row r="2045" spans="1:5" x14ac:dyDescent="0.25">
      <c r="A2045" s="94"/>
      <c r="B2045" s="94"/>
      <c r="C2045" s="94"/>
      <c r="D2045" s="94"/>
      <c r="E2045" s="94"/>
    </row>
    <row r="2046" spans="1:5" x14ac:dyDescent="0.25">
      <c r="A2046" s="94"/>
      <c r="B2046" s="94"/>
      <c r="C2046" s="94"/>
      <c r="D2046" s="94"/>
      <c r="E2046" s="94"/>
    </row>
    <row r="2047" spans="1:5" x14ac:dyDescent="0.25">
      <c r="A2047" s="94"/>
      <c r="B2047" s="94"/>
      <c r="C2047" s="94"/>
      <c r="D2047" s="94"/>
      <c r="E2047" s="94"/>
    </row>
    <row r="2048" spans="1:5" x14ac:dyDescent="0.25">
      <c r="A2048" s="94"/>
      <c r="B2048" s="94"/>
      <c r="C2048" s="94"/>
      <c r="D2048" s="94"/>
      <c r="E2048" s="94"/>
    </row>
    <row r="2049" spans="1:5" x14ac:dyDescent="0.25">
      <c r="A2049" s="94"/>
      <c r="B2049" s="94"/>
      <c r="C2049" s="94"/>
      <c r="D2049" s="94"/>
      <c r="E2049" s="94"/>
    </row>
    <row r="2050" spans="1:5" x14ac:dyDescent="0.25">
      <c r="A2050" s="94"/>
      <c r="B2050" s="94"/>
      <c r="C2050" s="94"/>
      <c r="D2050" s="94"/>
      <c r="E2050" s="94"/>
    </row>
    <row r="2051" spans="1:5" x14ac:dyDescent="0.25">
      <c r="A2051" s="94"/>
      <c r="B2051" s="94"/>
      <c r="C2051" s="94"/>
      <c r="D2051" s="94"/>
      <c r="E2051" s="94"/>
    </row>
    <row r="2052" spans="1:5" x14ac:dyDescent="0.25">
      <c r="A2052" s="94"/>
      <c r="B2052" s="94"/>
      <c r="C2052" s="94"/>
      <c r="D2052" s="94"/>
      <c r="E2052" s="94"/>
    </row>
    <row r="2053" spans="1:5" x14ac:dyDescent="0.25">
      <c r="A2053" s="94"/>
      <c r="B2053" s="94"/>
      <c r="C2053" s="94"/>
      <c r="D2053" s="94"/>
      <c r="E2053" s="94"/>
    </row>
    <row r="2054" spans="1:5" x14ac:dyDescent="0.25">
      <c r="A2054" s="94"/>
      <c r="B2054" s="94"/>
      <c r="C2054" s="94"/>
      <c r="D2054" s="94"/>
      <c r="E2054" s="94"/>
    </row>
    <row r="2055" spans="1:5" x14ac:dyDescent="0.25">
      <c r="A2055" s="94"/>
      <c r="B2055" s="94"/>
      <c r="C2055" s="94"/>
      <c r="D2055" s="94"/>
      <c r="E2055" s="94"/>
    </row>
    <row r="2056" spans="1:5" x14ac:dyDescent="0.25">
      <c r="A2056" s="94"/>
      <c r="B2056" s="94"/>
      <c r="C2056" s="94"/>
      <c r="D2056" s="94"/>
      <c r="E2056" s="94"/>
    </row>
    <row r="2057" spans="1:5" x14ac:dyDescent="0.25">
      <c r="A2057" s="94"/>
      <c r="B2057" s="94"/>
      <c r="C2057" s="94"/>
      <c r="D2057" s="94"/>
      <c r="E2057" s="94"/>
    </row>
    <row r="2058" spans="1:5" x14ac:dyDescent="0.25">
      <c r="A2058" s="94"/>
      <c r="B2058" s="94"/>
      <c r="C2058" s="94"/>
      <c r="D2058" s="94"/>
      <c r="E2058" s="94"/>
    </row>
    <row r="2059" spans="1:5" x14ac:dyDescent="0.25">
      <c r="A2059" s="94"/>
      <c r="B2059" s="94"/>
      <c r="C2059" s="94"/>
      <c r="D2059" s="94"/>
      <c r="E2059" s="94"/>
    </row>
    <row r="2060" spans="1:5" x14ac:dyDescent="0.25">
      <c r="A2060" s="94"/>
      <c r="B2060" s="94"/>
      <c r="C2060" s="94"/>
      <c r="D2060" s="94"/>
      <c r="E2060" s="94"/>
    </row>
    <row r="2061" spans="1:5" x14ac:dyDescent="0.25">
      <c r="A2061" s="94"/>
      <c r="B2061" s="94"/>
      <c r="C2061" s="94"/>
      <c r="D2061" s="94"/>
      <c r="E2061" s="94"/>
    </row>
    <row r="2062" spans="1:5" x14ac:dyDescent="0.25">
      <c r="A2062" s="94"/>
      <c r="B2062" s="94"/>
      <c r="C2062" s="94"/>
      <c r="D2062" s="94"/>
      <c r="E2062" s="94"/>
    </row>
    <row r="2063" spans="1:5" x14ac:dyDescent="0.25">
      <c r="A2063" s="94"/>
      <c r="B2063" s="94"/>
      <c r="C2063" s="94"/>
      <c r="D2063" s="94"/>
      <c r="E2063" s="94"/>
    </row>
    <row r="2064" spans="1:5" x14ac:dyDescent="0.25">
      <c r="A2064" s="94"/>
      <c r="B2064" s="94"/>
      <c r="C2064" s="94"/>
      <c r="D2064" s="94"/>
      <c r="E2064" s="94"/>
    </row>
    <row r="2065" spans="1:5" x14ac:dyDescent="0.25">
      <c r="A2065" s="94"/>
      <c r="B2065" s="94"/>
      <c r="C2065" s="94"/>
      <c r="D2065" s="94"/>
      <c r="E2065" s="94"/>
    </row>
    <row r="2066" spans="1:5" x14ac:dyDescent="0.25">
      <c r="A2066" s="94"/>
      <c r="B2066" s="94"/>
      <c r="C2066" s="94"/>
      <c r="D2066" s="94"/>
      <c r="E2066" s="94"/>
    </row>
    <row r="2067" spans="1:5" x14ac:dyDescent="0.25">
      <c r="A2067" s="94"/>
      <c r="B2067" s="94"/>
      <c r="C2067" s="94"/>
      <c r="D2067" s="94"/>
      <c r="E2067" s="94"/>
    </row>
    <row r="2068" spans="1:5" x14ac:dyDescent="0.25">
      <c r="A2068" s="94"/>
      <c r="B2068" s="94"/>
      <c r="C2068" s="94"/>
      <c r="D2068" s="94"/>
      <c r="E2068" s="94"/>
    </row>
    <row r="2069" spans="1:5" x14ac:dyDescent="0.25">
      <c r="A2069" s="94"/>
      <c r="B2069" s="94"/>
      <c r="C2069" s="94"/>
      <c r="D2069" s="94"/>
      <c r="E2069" s="94"/>
    </row>
    <row r="2070" spans="1:5" x14ac:dyDescent="0.25">
      <c r="A2070" s="94"/>
      <c r="B2070" s="94"/>
      <c r="C2070" s="94"/>
      <c r="D2070" s="94"/>
      <c r="E2070" s="94"/>
    </row>
    <row r="2071" spans="1:5" x14ac:dyDescent="0.25">
      <c r="A2071" s="94"/>
      <c r="B2071" s="94"/>
      <c r="C2071" s="94"/>
      <c r="D2071" s="94"/>
      <c r="E2071" s="94"/>
    </row>
    <row r="2072" spans="1:5" x14ac:dyDescent="0.25">
      <c r="A2072" s="94"/>
      <c r="B2072" s="94"/>
      <c r="C2072" s="94"/>
      <c r="D2072" s="94"/>
      <c r="E2072" s="94"/>
    </row>
    <row r="2073" spans="1:5" x14ac:dyDescent="0.25">
      <c r="A2073" s="94"/>
      <c r="B2073" s="94"/>
      <c r="C2073" s="94"/>
      <c r="D2073" s="94"/>
      <c r="E2073" s="94"/>
    </row>
    <row r="2074" spans="1:5" x14ac:dyDescent="0.25">
      <c r="A2074" s="94"/>
      <c r="B2074" s="94"/>
      <c r="C2074" s="94"/>
      <c r="D2074" s="94"/>
      <c r="E2074" s="94"/>
    </row>
    <row r="2075" spans="1:5" x14ac:dyDescent="0.25">
      <c r="A2075" s="94"/>
      <c r="B2075" s="94"/>
      <c r="C2075" s="94"/>
      <c r="D2075" s="94"/>
      <c r="E2075" s="94"/>
    </row>
    <row r="2076" spans="1:5" x14ac:dyDescent="0.25">
      <c r="A2076" s="94"/>
      <c r="B2076" s="94"/>
      <c r="C2076" s="94"/>
      <c r="D2076" s="94"/>
      <c r="E2076" s="94"/>
    </row>
    <row r="2077" spans="1:5" x14ac:dyDescent="0.25">
      <c r="A2077" s="94"/>
      <c r="B2077" s="94"/>
      <c r="C2077" s="94"/>
      <c r="D2077" s="94"/>
      <c r="E2077" s="94"/>
    </row>
    <row r="2078" spans="1:5" x14ac:dyDescent="0.25">
      <c r="A2078" s="98" t="s">
        <v>11</v>
      </c>
      <c r="B2078" s="94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98" t="s">
        <v>28</v>
      </c>
      <c r="C2081" s="98" t="s">
        <v>1315</v>
      </c>
      <c r="D2081" s="98" t="s">
        <v>537</v>
      </c>
      <c r="E2081" s="98" t="s">
        <v>175</v>
      </c>
    </row>
    <row r="2082" spans="1:5" x14ac:dyDescent="0.25">
      <c r="A2082" s="95" t="s">
        <v>23</v>
      </c>
      <c r="B2082" s="94">
        <v>0</v>
      </c>
      <c r="C2082" s="94" t="s">
        <v>23</v>
      </c>
      <c r="D2082" s="94" t="s">
        <v>23</v>
      </c>
      <c r="E2082" s="94" t="s">
        <v>23</v>
      </c>
    </row>
    <row r="2083" spans="1:5" x14ac:dyDescent="0.25">
      <c r="A2083" s="94" t="s">
        <v>23</v>
      </c>
      <c r="B2083" s="94">
        <v>0</v>
      </c>
      <c r="C2083" s="94" t="s">
        <v>23</v>
      </c>
      <c r="D2083" s="94" t="s">
        <v>23</v>
      </c>
      <c r="E2083" s="94" t="s">
        <v>23</v>
      </c>
    </row>
    <row r="2084" spans="1:5" x14ac:dyDescent="0.25">
      <c r="A2084" s="94" t="s">
        <v>23</v>
      </c>
      <c r="B2084" s="94">
        <v>0</v>
      </c>
      <c r="C2084" s="94" t="s">
        <v>23</v>
      </c>
      <c r="D2084" s="94" t="s">
        <v>23</v>
      </c>
      <c r="E2084" s="94" t="s">
        <v>23</v>
      </c>
    </row>
    <row r="2085" spans="1:5" x14ac:dyDescent="0.25">
      <c r="A2085" s="94"/>
      <c r="B2085" s="94"/>
      <c r="C2085" s="94"/>
      <c r="D2085" s="94"/>
      <c r="E2085" s="94"/>
    </row>
    <row r="2086" spans="1:5" x14ac:dyDescent="0.25">
      <c r="A2086" s="94"/>
      <c r="B2086" s="94"/>
      <c r="C2086" s="94"/>
      <c r="D2086" s="94"/>
      <c r="E2086" s="94"/>
    </row>
    <row r="2087" spans="1:5" x14ac:dyDescent="0.25">
      <c r="A2087" s="94"/>
      <c r="B2087" s="94"/>
      <c r="C2087" s="94"/>
      <c r="D2087" s="94"/>
      <c r="E2087" s="94"/>
    </row>
    <row r="2088" spans="1:5" x14ac:dyDescent="0.25">
      <c r="A2088" s="94"/>
      <c r="B2088" s="94"/>
      <c r="C2088" s="94"/>
      <c r="D2088" s="94"/>
      <c r="E2088" s="94"/>
    </row>
    <row r="2089" spans="1:5" x14ac:dyDescent="0.25">
      <c r="A2089" s="94"/>
      <c r="B2089" s="94"/>
      <c r="C2089" s="94"/>
      <c r="D2089" s="94"/>
      <c r="E2089" s="94"/>
    </row>
    <row r="2090" spans="1:5" x14ac:dyDescent="0.25">
      <c r="A2090" s="94"/>
      <c r="B2090" s="94"/>
      <c r="C2090" s="94"/>
      <c r="D2090" s="94"/>
      <c r="E2090" s="94"/>
    </row>
    <row r="2091" spans="1:5" x14ac:dyDescent="0.25">
      <c r="A2091" s="94"/>
      <c r="B2091" s="94"/>
      <c r="C2091" s="94"/>
      <c r="D2091" s="94"/>
      <c r="E2091" s="94"/>
    </row>
    <row r="2092" spans="1:5" x14ac:dyDescent="0.25">
      <c r="A2092" s="94"/>
      <c r="B2092" s="94"/>
      <c r="C2092" s="94"/>
      <c r="D2092" s="94"/>
      <c r="E2092" s="94"/>
    </row>
    <row r="2093" spans="1:5" x14ac:dyDescent="0.25">
      <c r="A2093" s="94"/>
      <c r="B2093" s="94"/>
      <c r="C2093" s="94"/>
      <c r="D2093" s="94"/>
      <c r="E2093" s="94"/>
    </row>
    <row r="2094" spans="1:5" x14ac:dyDescent="0.25">
      <c r="A2094" s="94"/>
      <c r="B2094" s="94"/>
      <c r="C2094" s="94"/>
      <c r="D2094" s="94"/>
      <c r="E2094" s="94"/>
    </row>
    <row r="2095" spans="1:5" x14ac:dyDescent="0.25">
      <c r="A2095" s="94"/>
      <c r="B2095" s="94"/>
      <c r="C2095" s="94"/>
      <c r="D2095" s="94"/>
      <c r="E2095" s="94"/>
    </row>
    <row r="2096" spans="1:5" x14ac:dyDescent="0.25">
      <c r="A2096" s="94"/>
      <c r="B2096" s="94"/>
      <c r="C2096" s="94"/>
      <c r="D2096" s="94"/>
      <c r="E2096" s="94"/>
    </row>
    <row r="2097" spans="1:5" x14ac:dyDescent="0.25">
      <c r="A2097" s="94"/>
      <c r="B2097" s="94"/>
      <c r="C2097" s="94"/>
      <c r="D2097" s="94"/>
      <c r="E2097" s="94"/>
    </row>
    <row r="2098" spans="1:5" x14ac:dyDescent="0.25">
      <c r="A2098" s="94"/>
      <c r="B2098" s="94"/>
      <c r="C2098" s="94"/>
      <c r="D2098" s="94"/>
      <c r="E2098" s="94"/>
    </row>
    <row r="2099" spans="1:5" x14ac:dyDescent="0.25">
      <c r="A2099" s="94"/>
      <c r="B2099" s="94"/>
      <c r="C2099" s="94"/>
      <c r="D2099" s="94"/>
      <c r="E2099" s="94"/>
    </row>
    <row r="2100" spans="1:5" x14ac:dyDescent="0.25">
      <c r="A2100" s="94"/>
      <c r="B2100" s="94"/>
      <c r="C2100" s="94"/>
      <c r="D2100" s="94"/>
      <c r="E2100" s="94"/>
    </row>
    <row r="2101" spans="1:5" x14ac:dyDescent="0.25">
      <c r="A2101" s="94"/>
      <c r="B2101" s="94"/>
      <c r="C2101" s="94"/>
      <c r="D2101" s="94"/>
      <c r="E2101" s="94"/>
    </row>
    <row r="2102" spans="1:5" x14ac:dyDescent="0.25">
      <c r="A2102" s="94"/>
      <c r="B2102" s="94"/>
      <c r="C2102" s="94"/>
      <c r="D2102" s="94"/>
      <c r="E2102" s="94"/>
    </row>
    <row r="2103" spans="1:5" x14ac:dyDescent="0.25">
      <c r="A2103" s="94"/>
      <c r="B2103" s="94"/>
      <c r="C2103" s="94"/>
      <c r="D2103" s="94"/>
      <c r="E2103" s="94"/>
    </row>
    <row r="2104" spans="1:5" x14ac:dyDescent="0.25">
      <c r="A2104" s="94"/>
      <c r="B2104" s="94"/>
      <c r="C2104" s="94"/>
      <c r="D2104" s="94"/>
      <c r="E2104" s="94"/>
    </row>
    <row r="2105" spans="1:5" x14ac:dyDescent="0.25">
      <c r="A2105" s="94"/>
      <c r="B2105" s="94"/>
      <c r="C2105" s="94"/>
      <c r="D2105" s="94"/>
      <c r="E2105" s="94"/>
    </row>
    <row r="2106" spans="1:5" x14ac:dyDescent="0.25">
      <c r="A2106" s="94"/>
      <c r="B2106" s="94"/>
      <c r="C2106" s="94"/>
      <c r="D2106" s="94"/>
      <c r="E2106" s="94"/>
    </row>
    <row r="2107" spans="1:5" x14ac:dyDescent="0.25">
      <c r="A2107" s="94"/>
      <c r="B2107" s="94"/>
      <c r="C2107" s="94"/>
      <c r="D2107" s="94"/>
      <c r="E2107" s="94"/>
    </row>
    <row r="2108" spans="1:5" x14ac:dyDescent="0.25">
      <c r="A2108" s="94"/>
      <c r="B2108" s="94"/>
      <c r="C2108" s="94"/>
      <c r="D2108" s="94"/>
      <c r="E2108" s="94"/>
    </row>
    <row r="2109" spans="1:5" x14ac:dyDescent="0.25">
      <c r="A2109" s="94"/>
      <c r="B2109" s="94"/>
      <c r="C2109" s="94"/>
      <c r="D2109" s="94"/>
      <c r="E2109" s="94"/>
    </row>
    <row r="2110" spans="1:5" x14ac:dyDescent="0.25">
      <c r="A2110" s="94"/>
      <c r="B2110" s="94"/>
      <c r="C2110" s="94"/>
      <c r="D2110" s="94"/>
      <c r="E2110" s="94"/>
    </row>
    <row r="2111" spans="1:5" x14ac:dyDescent="0.25">
      <c r="A2111" s="94"/>
      <c r="B2111" s="94"/>
      <c r="C2111" s="94"/>
      <c r="D2111" s="94"/>
      <c r="E2111" s="94"/>
    </row>
    <row r="2112" spans="1:5" x14ac:dyDescent="0.25">
      <c r="A2112" s="94"/>
      <c r="B2112" s="94"/>
      <c r="C2112" s="94"/>
      <c r="D2112" s="94"/>
      <c r="E2112" s="94"/>
    </row>
    <row r="2113" spans="1:5" x14ac:dyDescent="0.25">
      <c r="A2113" s="94"/>
      <c r="B2113" s="94"/>
      <c r="C2113" s="94"/>
      <c r="D2113" s="94"/>
      <c r="E2113" s="94"/>
    </row>
    <row r="2114" spans="1:5" x14ac:dyDescent="0.25">
      <c r="A2114" s="94"/>
      <c r="B2114" s="94"/>
      <c r="C2114" s="94"/>
      <c r="D2114" s="94"/>
      <c r="E2114" s="94"/>
    </row>
    <row r="2115" spans="1:5" x14ac:dyDescent="0.25">
      <c r="A2115" s="94"/>
      <c r="B2115" s="94"/>
      <c r="C2115" s="94"/>
      <c r="D2115" s="94"/>
      <c r="E2115" s="94"/>
    </row>
    <row r="2116" spans="1:5" x14ac:dyDescent="0.25">
      <c r="A2116" s="94"/>
      <c r="B2116" s="94"/>
      <c r="C2116" s="94"/>
      <c r="D2116" s="94"/>
      <c r="E2116" s="94"/>
    </row>
    <row r="2117" spans="1:5" x14ac:dyDescent="0.25">
      <c r="A2117" s="94"/>
      <c r="B2117" s="94"/>
      <c r="C2117" s="94"/>
      <c r="D2117" s="94"/>
      <c r="E2117" s="94"/>
    </row>
    <row r="2118" spans="1:5" x14ac:dyDescent="0.25">
      <c r="A2118" s="94"/>
      <c r="B2118" s="94"/>
      <c r="C2118" s="94"/>
      <c r="D2118" s="94"/>
      <c r="E2118" s="94"/>
    </row>
    <row r="2119" spans="1:5" x14ac:dyDescent="0.25">
      <c r="A2119" s="94"/>
      <c r="B2119" s="94"/>
      <c r="C2119" s="94"/>
      <c r="D2119" s="94"/>
      <c r="E2119" s="94"/>
    </row>
    <row r="2120" spans="1:5" x14ac:dyDescent="0.25">
      <c r="A2120" s="94"/>
      <c r="B2120" s="94"/>
      <c r="C2120" s="94"/>
      <c r="D2120" s="94"/>
      <c r="E2120" s="94"/>
    </row>
    <row r="2121" spans="1:5" x14ac:dyDescent="0.25">
      <c r="A2121" s="94"/>
      <c r="B2121" s="94"/>
      <c r="C2121" s="94"/>
      <c r="D2121" s="94"/>
      <c r="E2121" s="94"/>
    </row>
    <row r="2122" spans="1:5" x14ac:dyDescent="0.25">
      <c r="A2122" s="94"/>
      <c r="B2122" s="94"/>
      <c r="C2122" s="94"/>
      <c r="D2122" s="94"/>
      <c r="E2122" s="94"/>
    </row>
    <row r="2123" spans="1:5" x14ac:dyDescent="0.25">
      <c r="A2123" s="94"/>
      <c r="B2123" s="94"/>
      <c r="C2123" s="94"/>
      <c r="D2123" s="94"/>
      <c r="E2123" s="94"/>
    </row>
    <row r="2124" spans="1:5" x14ac:dyDescent="0.25">
      <c r="A2124" s="94"/>
      <c r="B2124" s="94"/>
      <c r="C2124" s="94"/>
      <c r="D2124" s="94"/>
      <c r="E2124" s="94"/>
    </row>
    <row r="2125" spans="1:5" x14ac:dyDescent="0.25">
      <c r="A2125" s="94"/>
      <c r="B2125" s="94"/>
      <c r="C2125" s="94"/>
      <c r="D2125" s="94"/>
      <c r="E2125" s="94"/>
    </row>
    <row r="2126" spans="1:5" x14ac:dyDescent="0.25">
      <c r="A2126" s="94"/>
      <c r="B2126" s="94"/>
      <c r="C2126" s="94"/>
      <c r="D2126" s="94"/>
      <c r="E2126" s="94"/>
    </row>
    <row r="2127" spans="1:5" x14ac:dyDescent="0.25">
      <c r="A2127" s="94"/>
      <c r="B2127" s="94"/>
      <c r="C2127" s="94"/>
      <c r="D2127" s="94"/>
      <c r="E2127" s="94"/>
    </row>
    <row r="2128" spans="1:5" x14ac:dyDescent="0.25">
      <c r="A2128" s="94"/>
      <c r="B2128" s="94"/>
      <c r="C2128" s="94"/>
      <c r="D2128" s="94"/>
      <c r="E2128" s="94"/>
    </row>
    <row r="2129" spans="1:5" x14ac:dyDescent="0.25">
      <c r="A2129" s="94"/>
      <c r="B2129" s="94"/>
      <c r="C2129" s="94"/>
      <c r="D2129" s="94"/>
      <c r="E2129" s="94"/>
    </row>
    <row r="2130" spans="1:5" x14ac:dyDescent="0.25">
      <c r="A2130" s="98" t="s">
        <v>11</v>
      </c>
      <c r="B2130" s="94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98" t="s">
        <v>28</v>
      </c>
      <c r="C2133" s="98" t="s">
        <v>1315</v>
      </c>
      <c r="D2133" s="98" t="s">
        <v>537</v>
      </c>
      <c r="E2133" s="98" t="s">
        <v>175</v>
      </c>
    </row>
    <row r="2134" spans="1:5" x14ac:dyDescent="0.25">
      <c r="A2134" s="95" t="s">
        <v>23</v>
      </c>
      <c r="B2134" s="94">
        <v>0</v>
      </c>
      <c r="C2134" s="94" t="s">
        <v>23</v>
      </c>
      <c r="D2134" s="94" t="s">
        <v>23</v>
      </c>
      <c r="E2134" s="94" t="s">
        <v>23</v>
      </c>
    </row>
    <row r="2135" spans="1:5" x14ac:dyDescent="0.25">
      <c r="A2135" s="94" t="s">
        <v>23</v>
      </c>
      <c r="B2135" s="94">
        <v>0</v>
      </c>
      <c r="C2135" s="94" t="s">
        <v>23</v>
      </c>
      <c r="D2135" s="94" t="s">
        <v>23</v>
      </c>
      <c r="E2135" s="94" t="s">
        <v>23</v>
      </c>
    </row>
    <row r="2136" spans="1:5" x14ac:dyDescent="0.25">
      <c r="A2136" s="94" t="s">
        <v>23</v>
      </c>
      <c r="B2136" s="94">
        <v>0</v>
      </c>
      <c r="C2136" s="94" t="s">
        <v>23</v>
      </c>
      <c r="D2136" s="94" t="s">
        <v>23</v>
      </c>
      <c r="E2136" s="94" t="s">
        <v>23</v>
      </c>
    </row>
    <row r="2137" spans="1:5" x14ac:dyDescent="0.25">
      <c r="A2137" s="94"/>
      <c r="B2137" s="94"/>
      <c r="C2137" s="94"/>
      <c r="D2137" s="94"/>
      <c r="E2137" s="94"/>
    </row>
    <row r="2138" spans="1:5" x14ac:dyDescent="0.25">
      <c r="A2138" s="94"/>
      <c r="B2138" s="94"/>
      <c r="C2138" s="94"/>
      <c r="D2138" s="94"/>
      <c r="E2138" s="94"/>
    </row>
    <row r="2139" spans="1:5" x14ac:dyDescent="0.25">
      <c r="A2139" s="94"/>
      <c r="B2139" s="94"/>
      <c r="C2139" s="94"/>
      <c r="D2139" s="94"/>
      <c r="E2139" s="94"/>
    </row>
    <row r="2140" spans="1:5" x14ac:dyDescent="0.25">
      <c r="A2140" s="94"/>
      <c r="B2140" s="94"/>
      <c r="C2140" s="94"/>
      <c r="D2140" s="94"/>
      <c r="E2140" s="94"/>
    </row>
    <row r="2141" spans="1:5" x14ac:dyDescent="0.25">
      <c r="A2141" s="94"/>
      <c r="B2141" s="94"/>
      <c r="C2141" s="94"/>
      <c r="D2141" s="94"/>
      <c r="E2141" s="94"/>
    </row>
    <row r="2142" spans="1:5" x14ac:dyDescent="0.25">
      <c r="A2142" s="94"/>
      <c r="B2142" s="94"/>
      <c r="C2142" s="94"/>
      <c r="D2142" s="94"/>
      <c r="E2142" s="94"/>
    </row>
    <row r="2143" spans="1:5" x14ac:dyDescent="0.25">
      <c r="A2143" s="94"/>
      <c r="B2143" s="94"/>
      <c r="C2143" s="94"/>
      <c r="D2143" s="94"/>
      <c r="E2143" s="94"/>
    </row>
    <row r="2144" spans="1:5" x14ac:dyDescent="0.25">
      <c r="A2144" s="94"/>
      <c r="B2144" s="94"/>
      <c r="C2144" s="94"/>
      <c r="D2144" s="94"/>
      <c r="E2144" s="94"/>
    </row>
    <row r="2145" spans="1:5" x14ac:dyDescent="0.25">
      <c r="A2145" s="94"/>
      <c r="B2145" s="94"/>
      <c r="C2145" s="94"/>
      <c r="D2145" s="94"/>
      <c r="E2145" s="94"/>
    </row>
    <row r="2146" spans="1:5" x14ac:dyDescent="0.25">
      <c r="A2146" s="94"/>
      <c r="B2146" s="94"/>
      <c r="C2146" s="94"/>
      <c r="D2146" s="94"/>
      <c r="E2146" s="94"/>
    </row>
    <row r="2147" spans="1:5" x14ac:dyDescent="0.25">
      <c r="A2147" s="94"/>
      <c r="B2147" s="94"/>
      <c r="C2147" s="94"/>
      <c r="D2147" s="94"/>
      <c r="E2147" s="94"/>
    </row>
    <row r="2148" spans="1:5" x14ac:dyDescent="0.25">
      <c r="A2148" s="94"/>
      <c r="B2148" s="94"/>
      <c r="C2148" s="94"/>
      <c r="D2148" s="94"/>
      <c r="E2148" s="94"/>
    </row>
    <row r="2149" spans="1:5" x14ac:dyDescent="0.25">
      <c r="A2149" s="94"/>
      <c r="B2149" s="94"/>
      <c r="C2149" s="94"/>
      <c r="D2149" s="94"/>
      <c r="E2149" s="94"/>
    </row>
    <row r="2150" spans="1:5" x14ac:dyDescent="0.25">
      <c r="A2150" s="94"/>
      <c r="B2150" s="94"/>
      <c r="C2150" s="94"/>
      <c r="D2150" s="94"/>
      <c r="E2150" s="94"/>
    </row>
    <row r="2151" spans="1:5" x14ac:dyDescent="0.25">
      <c r="A2151" s="94"/>
      <c r="B2151" s="94"/>
      <c r="C2151" s="94"/>
      <c r="D2151" s="94"/>
      <c r="E2151" s="94"/>
    </row>
    <row r="2152" spans="1:5" x14ac:dyDescent="0.25">
      <c r="A2152" s="94"/>
      <c r="B2152" s="94"/>
      <c r="C2152" s="94"/>
      <c r="D2152" s="94"/>
      <c r="E2152" s="94"/>
    </row>
    <row r="2153" spans="1:5" x14ac:dyDescent="0.25">
      <c r="A2153" s="94"/>
      <c r="B2153" s="94"/>
      <c r="C2153" s="94"/>
      <c r="D2153" s="94"/>
      <c r="E2153" s="94"/>
    </row>
    <row r="2154" spans="1:5" x14ac:dyDescent="0.25">
      <c r="A2154" s="94"/>
      <c r="B2154" s="94"/>
      <c r="C2154" s="94"/>
      <c r="D2154" s="94"/>
      <c r="E2154" s="94"/>
    </row>
    <row r="2155" spans="1:5" x14ac:dyDescent="0.25">
      <c r="A2155" s="94"/>
      <c r="B2155" s="94"/>
      <c r="C2155" s="94"/>
      <c r="D2155" s="94"/>
      <c r="E2155" s="94"/>
    </row>
    <row r="2156" spans="1:5" x14ac:dyDescent="0.25">
      <c r="A2156" s="94"/>
      <c r="B2156" s="94"/>
      <c r="C2156" s="94"/>
      <c r="D2156" s="94"/>
      <c r="E2156" s="94"/>
    </row>
    <row r="2157" spans="1:5" x14ac:dyDescent="0.25">
      <c r="A2157" s="94"/>
      <c r="B2157" s="94"/>
      <c r="C2157" s="94"/>
      <c r="D2157" s="94"/>
      <c r="E2157" s="94"/>
    </row>
    <row r="2158" spans="1:5" x14ac:dyDescent="0.25">
      <c r="A2158" s="94"/>
      <c r="B2158" s="94"/>
      <c r="C2158" s="94"/>
      <c r="D2158" s="94"/>
      <c r="E2158" s="94"/>
    </row>
    <row r="2159" spans="1:5" x14ac:dyDescent="0.25">
      <c r="A2159" s="94"/>
      <c r="B2159" s="94"/>
      <c r="C2159" s="94"/>
      <c r="D2159" s="94"/>
      <c r="E2159" s="94"/>
    </row>
    <row r="2160" spans="1:5" x14ac:dyDescent="0.25">
      <c r="A2160" s="94"/>
      <c r="B2160" s="94"/>
      <c r="C2160" s="94"/>
      <c r="D2160" s="94"/>
      <c r="E2160" s="94"/>
    </row>
    <row r="2161" spans="1:5" x14ac:dyDescent="0.25">
      <c r="A2161" s="94"/>
      <c r="B2161" s="94"/>
      <c r="C2161" s="94"/>
      <c r="D2161" s="94"/>
      <c r="E2161" s="94"/>
    </row>
    <row r="2162" spans="1:5" x14ac:dyDescent="0.25">
      <c r="A2162" s="94"/>
      <c r="B2162" s="94"/>
      <c r="C2162" s="94"/>
      <c r="D2162" s="94"/>
      <c r="E2162" s="94"/>
    </row>
    <row r="2163" spans="1:5" x14ac:dyDescent="0.25">
      <c r="A2163" s="94"/>
      <c r="B2163" s="94"/>
      <c r="C2163" s="94"/>
      <c r="D2163" s="94"/>
      <c r="E2163" s="94"/>
    </row>
    <row r="2164" spans="1:5" x14ac:dyDescent="0.25">
      <c r="A2164" s="94"/>
      <c r="B2164" s="94"/>
      <c r="C2164" s="94"/>
      <c r="D2164" s="94"/>
      <c r="E2164" s="94"/>
    </row>
    <row r="2165" spans="1:5" x14ac:dyDescent="0.25">
      <c r="A2165" s="94"/>
      <c r="B2165" s="94"/>
      <c r="C2165" s="94"/>
      <c r="D2165" s="94"/>
      <c r="E2165" s="94"/>
    </row>
    <row r="2166" spans="1:5" x14ac:dyDescent="0.25">
      <c r="A2166" s="94"/>
      <c r="B2166" s="94"/>
      <c r="C2166" s="94"/>
      <c r="D2166" s="94"/>
      <c r="E2166" s="94"/>
    </row>
    <row r="2167" spans="1:5" x14ac:dyDescent="0.25">
      <c r="A2167" s="94"/>
      <c r="B2167" s="94"/>
      <c r="C2167" s="94"/>
      <c r="D2167" s="94"/>
      <c r="E2167" s="94"/>
    </row>
    <row r="2168" spans="1:5" x14ac:dyDescent="0.25">
      <c r="A2168" s="94"/>
      <c r="B2168" s="94"/>
      <c r="C2168" s="94"/>
      <c r="D2168" s="94"/>
      <c r="E2168" s="94"/>
    </row>
    <row r="2169" spans="1:5" x14ac:dyDescent="0.25">
      <c r="A2169" s="94"/>
      <c r="B2169" s="94"/>
      <c r="C2169" s="94"/>
      <c r="D2169" s="94"/>
      <c r="E2169" s="94"/>
    </row>
    <row r="2170" spans="1:5" x14ac:dyDescent="0.25">
      <c r="A2170" s="94"/>
      <c r="B2170" s="94"/>
      <c r="C2170" s="94"/>
      <c r="D2170" s="94"/>
      <c r="E2170" s="94"/>
    </row>
    <row r="2171" spans="1:5" x14ac:dyDescent="0.25">
      <c r="A2171" s="94"/>
      <c r="B2171" s="94"/>
      <c r="C2171" s="94"/>
      <c r="D2171" s="94"/>
      <c r="E2171" s="94"/>
    </row>
    <row r="2172" spans="1:5" x14ac:dyDescent="0.25">
      <c r="A2172" s="94"/>
      <c r="B2172" s="94"/>
      <c r="C2172" s="94"/>
      <c r="D2172" s="94"/>
      <c r="E2172" s="94"/>
    </row>
    <row r="2173" spans="1:5" x14ac:dyDescent="0.25">
      <c r="A2173" s="94"/>
      <c r="B2173" s="94"/>
      <c r="C2173" s="94"/>
      <c r="D2173" s="94"/>
      <c r="E2173" s="94"/>
    </row>
    <row r="2174" spans="1:5" x14ac:dyDescent="0.25">
      <c r="A2174" s="94"/>
      <c r="B2174" s="94"/>
      <c r="C2174" s="94"/>
      <c r="D2174" s="94"/>
      <c r="E2174" s="94"/>
    </row>
    <row r="2175" spans="1:5" x14ac:dyDescent="0.25">
      <c r="A2175" s="94"/>
      <c r="B2175" s="94"/>
      <c r="C2175" s="94"/>
      <c r="D2175" s="94"/>
      <c r="E2175" s="94"/>
    </row>
    <row r="2176" spans="1:5" x14ac:dyDescent="0.25">
      <c r="A2176" s="94"/>
      <c r="B2176" s="94"/>
      <c r="C2176" s="94"/>
      <c r="D2176" s="94"/>
      <c r="E2176" s="94"/>
    </row>
    <row r="2177" spans="1:5" x14ac:dyDescent="0.25">
      <c r="A2177" s="94"/>
      <c r="B2177" s="94"/>
      <c r="C2177" s="94"/>
      <c r="D2177" s="94"/>
      <c r="E2177" s="94"/>
    </row>
    <row r="2178" spans="1:5" x14ac:dyDescent="0.25">
      <c r="A2178" s="94"/>
      <c r="B2178" s="94"/>
      <c r="C2178" s="94"/>
      <c r="D2178" s="94"/>
      <c r="E2178" s="94"/>
    </row>
    <row r="2179" spans="1:5" x14ac:dyDescent="0.25">
      <c r="A2179" s="94"/>
      <c r="B2179" s="94"/>
      <c r="C2179" s="94"/>
      <c r="D2179" s="94"/>
      <c r="E2179" s="94"/>
    </row>
    <row r="2180" spans="1:5" x14ac:dyDescent="0.25">
      <c r="A2180" s="94"/>
      <c r="B2180" s="94"/>
      <c r="C2180" s="94"/>
      <c r="D2180" s="94"/>
      <c r="E2180" s="94"/>
    </row>
    <row r="2181" spans="1:5" x14ac:dyDescent="0.25">
      <c r="A2181" s="94"/>
      <c r="B2181" s="94"/>
      <c r="C2181" s="94"/>
      <c r="D2181" s="94"/>
      <c r="E2181" s="94"/>
    </row>
    <row r="2182" spans="1:5" x14ac:dyDescent="0.25">
      <c r="A2182" s="98" t="s">
        <v>11</v>
      </c>
      <c r="B2182" s="94">
        <f>SUM(B2134:B2181)</f>
        <v>0</v>
      </c>
      <c r="C2182" s="94"/>
      <c r="D2182" s="94"/>
      <c r="E2182" s="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8" t="s">
        <v>1512</v>
      </c>
      <c r="B1" s="98" t="s">
        <v>1513</v>
      </c>
      <c r="C1" s="98" t="s">
        <v>28</v>
      </c>
      <c r="D1" s="98" t="s">
        <v>1514</v>
      </c>
      <c r="E1" s="98" t="s">
        <v>1515</v>
      </c>
      <c r="F1" s="98" t="s">
        <v>2</v>
      </c>
      <c r="G1" s="98" t="s">
        <v>175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1516</v>
      </c>
      <c r="B3" s="94" t="s">
        <v>1517</v>
      </c>
      <c r="C3" s="94" t="s">
        <v>1518</v>
      </c>
      <c r="D3" s="94" t="s">
        <v>1519</v>
      </c>
      <c r="E3" s="94" t="s">
        <v>1520</v>
      </c>
      <c r="F3" s="94" t="s">
        <v>1521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1522</v>
      </c>
      <c r="E4" s="94">
        <v>480</v>
      </c>
      <c r="F4" s="94" t="s">
        <v>1523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1522</v>
      </c>
      <c r="E5" s="94">
        <v>480</v>
      </c>
      <c r="F5" s="94" t="s">
        <v>1524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1522</v>
      </c>
      <c r="E6" s="94">
        <v>480</v>
      </c>
      <c r="F6" s="94" t="s">
        <v>1525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1522</v>
      </c>
      <c r="E7" s="94">
        <v>480</v>
      </c>
      <c r="F7" s="94" t="s">
        <v>1526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1522</v>
      </c>
      <c r="E8" s="94">
        <v>480</v>
      </c>
      <c r="F8" s="94" t="s">
        <v>1527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1522</v>
      </c>
      <c r="E9" s="94" t="s">
        <v>1528</v>
      </c>
      <c r="F9" s="94" t="s">
        <v>1529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1522</v>
      </c>
      <c r="E10" s="94">
        <v>480</v>
      </c>
      <c r="F10" s="94" t="s">
        <v>1530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1522</v>
      </c>
      <c r="E11" s="94">
        <v>480</v>
      </c>
      <c r="F11" s="94" t="s">
        <v>1531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1522</v>
      </c>
      <c r="E12" s="94">
        <v>480</v>
      </c>
      <c r="F12" s="94" t="s">
        <v>1532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1522</v>
      </c>
      <c r="E13" s="94">
        <v>480</v>
      </c>
      <c r="F13" s="94" t="s">
        <v>1533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1522</v>
      </c>
      <c r="E14" s="94">
        <v>480</v>
      </c>
      <c r="F14" s="94" t="s">
        <v>1534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1522</v>
      </c>
      <c r="E15" s="94">
        <v>480</v>
      </c>
      <c r="F15" s="94" t="s">
        <v>1535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1522</v>
      </c>
      <c r="E16" s="94">
        <v>480</v>
      </c>
      <c r="F16" s="94" t="s">
        <v>1536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1522</v>
      </c>
      <c r="E17" s="94">
        <v>480</v>
      </c>
      <c r="F17" t="s">
        <v>1537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1522</v>
      </c>
      <c r="E18" s="94">
        <v>480</v>
      </c>
      <c r="F18" t="s">
        <v>1538</v>
      </c>
      <c r="G18" s="94"/>
    </row>
    <row r="19" spans="1:7" x14ac:dyDescent="0.25">
      <c r="A19" s="98" t="s">
        <v>23</v>
      </c>
      <c r="B19" s="94"/>
      <c r="C19" s="98" t="s">
        <v>23</v>
      </c>
      <c r="D19" s="94"/>
      <c r="E19" s="94"/>
      <c r="F19" s="94"/>
      <c r="G19" s="94"/>
    </row>
    <row r="20" spans="1:7" x14ac:dyDescent="0.25">
      <c r="A20" s="94"/>
      <c r="B20" s="94"/>
      <c r="C20" s="127">
        <f>SUM(C4:C19)</f>
        <v>25539.11</v>
      </c>
      <c r="D20" s="94"/>
      <c r="E20" s="94"/>
      <c r="F20" s="94"/>
      <c r="G20" s="94"/>
    </row>
    <row r="21" spans="1:7" x14ac:dyDescent="0.25">
      <c r="A21" s="98" t="s">
        <v>23</v>
      </c>
      <c r="B21" s="94"/>
      <c r="C21" s="98" t="s">
        <v>23</v>
      </c>
      <c r="D21" s="98" t="s">
        <v>23</v>
      </c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8" t="s">
        <v>1539</v>
      </c>
      <c r="B44" s="94"/>
      <c r="C44" s="94">
        <f>'PRIMA NOTA'!F174</f>
        <v>25539.11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7" t="s">
        <v>1540</v>
      </c>
      <c r="B50" s="127"/>
      <c r="C50" s="138">
        <f>C20-C44</f>
        <v>0</v>
      </c>
      <c r="D50" s="94"/>
      <c r="E50" s="94"/>
      <c r="F50" s="94"/>
      <c r="G50" s="94"/>
    </row>
    <row r="53" spans="1:7" x14ac:dyDescent="0.25">
      <c r="A53" s="98" t="s">
        <v>1512</v>
      </c>
      <c r="B53" s="98" t="s">
        <v>1513</v>
      </c>
      <c r="C53" s="98" t="s">
        <v>28</v>
      </c>
      <c r="D53" s="98" t="s">
        <v>1514</v>
      </c>
      <c r="E53" s="98" t="s">
        <v>1515</v>
      </c>
      <c r="F53" s="98" t="s">
        <v>2</v>
      </c>
      <c r="G53" s="98" t="s">
        <v>175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1516</v>
      </c>
      <c r="B55" t="s">
        <v>1517</v>
      </c>
      <c r="C55" t="s">
        <v>1518</v>
      </c>
      <c r="D55" t="s">
        <v>1519</v>
      </c>
      <c r="E55" t="s">
        <v>1520</v>
      </c>
      <c r="F55" t="s">
        <v>1521</v>
      </c>
      <c r="G55" t="s">
        <v>1541</v>
      </c>
    </row>
    <row r="56" spans="1:7" x14ac:dyDescent="0.25">
      <c r="A56" s="131">
        <v>45294</v>
      </c>
      <c r="B56" s="131">
        <v>45294</v>
      </c>
      <c r="C56">
        <v>5748.03</v>
      </c>
      <c r="D56" t="s">
        <v>1522</v>
      </c>
      <c r="E56">
        <v>480</v>
      </c>
      <c r="F56" t="s">
        <v>1542</v>
      </c>
    </row>
    <row r="57" spans="1:7" x14ac:dyDescent="0.25">
      <c r="A57" s="131">
        <v>45294</v>
      </c>
      <c r="B57" s="131">
        <v>45294</v>
      </c>
      <c r="C57">
        <v>5233.03</v>
      </c>
      <c r="D57" t="s">
        <v>1522</v>
      </c>
      <c r="E57">
        <v>480</v>
      </c>
      <c r="F57" t="s">
        <v>1543</v>
      </c>
    </row>
    <row r="58" spans="1:7" x14ac:dyDescent="0.25">
      <c r="A58" s="131">
        <v>45294</v>
      </c>
      <c r="B58" s="131">
        <v>45294</v>
      </c>
      <c r="C58">
        <v>730</v>
      </c>
      <c r="D58" t="s">
        <v>1522</v>
      </c>
      <c r="E58">
        <v>480</v>
      </c>
      <c r="F58" t="s">
        <v>1544</v>
      </c>
    </row>
    <row r="59" spans="1:7" x14ac:dyDescent="0.25">
      <c r="A59" s="131">
        <v>45294</v>
      </c>
      <c r="B59" s="131">
        <v>45294</v>
      </c>
      <c r="C59">
        <v>830</v>
      </c>
      <c r="D59" t="s">
        <v>1522</v>
      </c>
      <c r="E59">
        <v>480</v>
      </c>
      <c r="F59" t="s">
        <v>1545</v>
      </c>
    </row>
    <row r="60" spans="1:7" x14ac:dyDescent="0.25">
      <c r="A60" s="131">
        <v>45294</v>
      </c>
      <c r="B60" s="131">
        <v>45294</v>
      </c>
      <c r="C60">
        <v>389</v>
      </c>
      <c r="D60" t="s">
        <v>1522</v>
      </c>
      <c r="E60">
        <v>480</v>
      </c>
      <c r="F60" t="s">
        <v>1546</v>
      </c>
    </row>
    <row r="61" spans="1:7" x14ac:dyDescent="0.25">
      <c r="A61" s="131">
        <v>45294</v>
      </c>
      <c r="B61" s="131">
        <v>45294</v>
      </c>
      <c r="C61">
        <v>21937</v>
      </c>
      <c r="D61" t="s">
        <v>1522</v>
      </c>
      <c r="E61">
        <v>480</v>
      </c>
      <c r="F61" t="s">
        <v>1547</v>
      </c>
    </row>
    <row r="62" spans="1:7" x14ac:dyDescent="0.25">
      <c r="A62" s="131">
        <v>45294</v>
      </c>
      <c r="B62" s="131">
        <v>45294</v>
      </c>
      <c r="C62">
        <v>743</v>
      </c>
      <c r="D62" t="s">
        <v>1522</v>
      </c>
      <c r="E62">
        <v>480</v>
      </c>
      <c r="F62" t="s">
        <v>1548</v>
      </c>
    </row>
    <row r="63" spans="1:7" x14ac:dyDescent="0.25">
      <c r="A63" s="131">
        <v>45294</v>
      </c>
      <c r="B63" s="131">
        <v>45294</v>
      </c>
      <c r="C63">
        <v>1210</v>
      </c>
      <c r="D63" t="s">
        <v>1522</v>
      </c>
      <c r="E63">
        <v>480</v>
      </c>
      <c r="F63" t="s">
        <v>1549</v>
      </c>
    </row>
    <row r="64" spans="1:7" x14ac:dyDescent="0.25">
      <c r="A64" s="131">
        <v>45294</v>
      </c>
      <c r="B64" s="131">
        <v>45294</v>
      </c>
      <c r="C64">
        <v>412</v>
      </c>
      <c r="D64" t="s">
        <v>1522</v>
      </c>
      <c r="E64">
        <v>480</v>
      </c>
      <c r="F64" t="s">
        <v>1550</v>
      </c>
    </row>
    <row r="65" spans="1:7" x14ac:dyDescent="0.25">
      <c r="A65" s="131">
        <v>45294</v>
      </c>
      <c r="B65" s="131">
        <v>45294</v>
      </c>
      <c r="C65">
        <v>11525.67</v>
      </c>
      <c r="D65" t="s">
        <v>1522</v>
      </c>
      <c r="E65">
        <v>480</v>
      </c>
      <c r="F65" t="s">
        <v>1551</v>
      </c>
    </row>
    <row r="66" spans="1:7" x14ac:dyDescent="0.25">
      <c r="A66" s="131">
        <v>45294</v>
      </c>
      <c r="B66" s="131">
        <v>45294</v>
      </c>
      <c r="C66">
        <v>307.5</v>
      </c>
      <c r="D66" t="s">
        <v>1522</v>
      </c>
      <c r="E66">
        <v>480</v>
      </c>
      <c r="F66" t="s">
        <v>1552</v>
      </c>
    </row>
    <row r="67" spans="1:7" x14ac:dyDescent="0.25">
      <c r="A67" s="131">
        <v>45294</v>
      </c>
      <c r="B67" s="131">
        <v>45294</v>
      </c>
      <c r="C67">
        <v>339</v>
      </c>
      <c r="D67" t="s">
        <v>1522</v>
      </c>
      <c r="E67">
        <v>480</v>
      </c>
      <c r="F67" t="s">
        <v>1553</v>
      </c>
    </row>
    <row r="68" spans="1:7" x14ac:dyDescent="0.25">
      <c r="A68" s="131">
        <v>45294</v>
      </c>
      <c r="B68" s="131">
        <v>45294</v>
      </c>
      <c r="C68">
        <v>448.5</v>
      </c>
      <c r="D68" t="s">
        <v>1522</v>
      </c>
      <c r="E68">
        <v>480</v>
      </c>
      <c r="F68" t="s">
        <v>1554</v>
      </c>
    </row>
    <row r="69" spans="1:7" ht="14.4" customHeight="1" x14ac:dyDescent="0.3">
      <c r="A69" s="95"/>
      <c r="B69" s="95"/>
      <c r="C69" s="137" t="s">
        <v>23</v>
      </c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8" t="s">
        <v>23</v>
      </c>
      <c r="B71" s="94"/>
      <c r="C71" s="98" t="s">
        <v>23</v>
      </c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8" t="s">
        <v>23</v>
      </c>
      <c r="B73" s="94"/>
      <c r="C73" s="98" t="s">
        <v>23</v>
      </c>
      <c r="D73" s="98" t="s">
        <v>23</v>
      </c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8" t="s">
        <v>23</v>
      </c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8" t="s">
        <v>23</v>
      </c>
      <c r="B96" s="94"/>
      <c r="C96" s="98" t="s">
        <v>23</v>
      </c>
      <c r="D96" s="94"/>
      <c r="E96" s="94"/>
      <c r="F96" s="94"/>
      <c r="G96" s="94"/>
    </row>
    <row r="97" spans="1:7" x14ac:dyDescent="0.25">
      <c r="A97" s="98" t="s">
        <v>1555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8" t="s">
        <v>1539</v>
      </c>
      <c r="B99" s="94"/>
      <c r="C99" s="94">
        <f>'PRIMA NOTA'!F235</f>
        <v>49852.729999999996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7" t="s">
        <v>1540</v>
      </c>
      <c r="B102" s="127"/>
      <c r="C102" s="138">
        <f>C97-C99</f>
        <v>0</v>
      </c>
      <c r="D102" s="94"/>
      <c r="E102" s="94"/>
      <c r="F102" s="94"/>
      <c r="G102" s="94"/>
    </row>
    <row r="104" spans="1:7" x14ac:dyDescent="0.25">
      <c r="C104" s="93" t="s">
        <v>23</v>
      </c>
    </row>
    <row r="105" spans="1:7" x14ac:dyDescent="0.25">
      <c r="A105" s="98" t="s">
        <v>1512</v>
      </c>
      <c r="B105" s="98" t="s">
        <v>1513</v>
      </c>
      <c r="C105" s="98" t="s">
        <v>28</v>
      </c>
      <c r="D105" s="98" t="s">
        <v>1514</v>
      </c>
      <c r="E105" s="98" t="s">
        <v>1515</v>
      </c>
      <c r="F105" s="98" t="s">
        <v>2</v>
      </c>
      <c r="G105" s="98" t="s">
        <v>175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8" t="s">
        <v>23</v>
      </c>
      <c r="B107" s="98" t="s">
        <v>23</v>
      </c>
      <c r="C107" s="98" t="s">
        <v>23</v>
      </c>
      <c r="D107" s="98" t="s">
        <v>23</v>
      </c>
      <c r="E107" s="98" t="s">
        <v>23</v>
      </c>
      <c r="F107" s="98" t="s">
        <v>23</v>
      </c>
      <c r="G107" s="94"/>
    </row>
    <row r="108" spans="1:7" x14ac:dyDescent="0.25">
      <c r="A108" s="136" t="s">
        <v>23</v>
      </c>
      <c r="B108" s="136" t="s">
        <v>23</v>
      </c>
      <c r="C108" s="94">
        <v>0</v>
      </c>
      <c r="D108" s="98" t="s">
        <v>23</v>
      </c>
      <c r="E108" s="98" t="s">
        <v>23</v>
      </c>
      <c r="F108" s="98" t="s">
        <v>23</v>
      </c>
      <c r="G108" s="94"/>
    </row>
    <row r="109" spans="1:7" x14ac:dyDescent="0.25">
      <c r="A109" s="136" t="s">
        <v>23</v>
      </c>
      <c r="B109" s="136" t="s">
        <v>23</v>
      </c>
      <c r="C109" s="94">
        <v>0</v>
      </c>
      <c r="D109" s="98" t="s">
        <v>23</v>
      </c>
      <c r="E109" s="98" t="s">
        <v>23</v>
      </c>
      <c r="F109" s="98" t="s">
        <v>23</v>
      </c>
      <c r="G109" s="94"/>
    </row>
    <row r="110" spans="1:7" x14ac:dyDescent="0.25">
      <c r="A110" s="136" t="s">
        <v>23</v>
      </c>
      <c r="B110" s="136" t="s">
        <v>23</v>
      </c>
      <c r="C110" s="94">
        <v>0</v>
      </c>
      <c r="D110" s="98" t="s">
        <v>23</v>
      </c>
      <c r="E110" s="98" t="s">
        <v>23</v>
      </c>
      <c r="F110" s="98" t="s">
        <v>23</v>
      </c>
      <c r="G110" s="94"/>
    </row>
    <row r="111" spans="1:7" x14ac:dyDescent="0.25">
      <c r="A111" s="136" t="s">
        <v>23</v>
      </c>
      <c r="B111" s="136" t="s">
        <v>23</v>
      </c>
      <c r="C111" s="94">
        <v>0</v>
      </c>
      <c r="D111" s="98" t="s">
        <v>23</v>
      </c>
      <c r="E111" s="98" t="s">
        <v>23</v>
      </c>
      <c r="F111" s="98" t="s">
        <v>23</v>
      </c>
      <c r="G111" s="94"/>
    </row>
    <row r="112" spans="1:7" x14ac:dyDescent="0.25">
      <c r="A112" s="136" t="s">
        <v>23</v>
      </c>
      <c r="B112" s="136" t="s">
        <v>23</v>
      </c>
      <c r="C112" s="94">
        <v>0</v>
      </c>
      <c r="D112" s="98" t="s">
        <v>23</v>
      </c>
      <c r="E112" s="98" t="s">
        <v>23</v>
      </c>
      <c r="F112" s="98" t="s">
        <v>23</v>
      </c>
      <c r="G112" s="94"/>
    </row>
    <row r="113" spans="1:7" x14ac:dyDescent="0.25">
      <c r="A113" s="136" t="s">
        <v>23</v>
      </c>
      <c r="B113" s="136" t="s">
        <v>23</v>
      </c>
      <c r="C113" s="94">
        <v>0</v>
      </c>
      <c r="D113" s="98" t="s">
        <v>23</v>
      </c>
      <c r="E113" s="98" t="s">
        <v>23</v>
      </c>
      <c r="F113" s="98" t="s">
        <v>23</v>
      </c>
      <c r="G113" s="94"/>
    </row>
    <row r="114" spans="1:7" x14ac:dyDescent="0.25">
      <c r="A114" s="136" t="s">
        <v>23</v>
      </c>
      <c r="B114" s="136" t="s">
        <v>23</v>
      </c>
      <c r="C114" s="94">
        <v>0</v>
      </c>
      <c r="D114" s="98" t="s">
        <v>23</v>
      </c>
      <c r="E114" s="98" t="s">
        <v>23</v>
      </c>
      <c r="F114" s="98" t="s">
        <v>23</v>
      </c>
      <c r="G114" s="94"/>
    </row>
    <row r="115" spans="1:7" x14ac:dyDescent="0.25">
      <c r="A115" s="136" t="s">
        <v>23</v>
      </c>
      <c r="B115" s="136" t="s">
        <v>23</v>
      </c>
      <c r="C115" s="94">
        <v>0</v>
      </c>
      <c r="D115" s="98" t="s">
        <v>23</v>
      </c>
      <c r="E115" s="98" t="s">
        <v>23</v>
      </c>
      <c r="F115" s="98" t="s">
        <v>23</v>
      </c>
      <c r="G115" s="94"/>
    </row>
    <row r="116" spans="1:7" x14ac:dyDescent="0.25">
      <c r="A116" s="136" t="s">
        <v>23</v>
      </c>
      <c r="B116" s="136" t="s">
        <v>23</v>
      </c>
      <c r="C116" s="94">
        <v>0</v>
      </c>
      <c r="D116" s="98" t="s">
        <v>23</v>
      </c>
      <c r="E116" s="98" t="s">
        <v>23</v>
      </c>
      <c r="F116" s="98" t="s">
        <v>23</v>
      </c>
      <c r="G116" s="94"/>
    </row>
    <row r="117" spans="1:7" x14ac:dyDescent="0.25">
      <c r="A117" s="136" t="s">
        <v>23</v>
      </c>
      <c r="B117" s="136" t="s">
        <v>23</v>
      </c>
      <c r="C117" s="94">
        <v>0</v>
      </c>
      <c r="D117" s="98" t="s">
        <v>23</v>
      </c>
      <c r="E117" s="98" t="s">
        <v>23</v>
      </c>
      <c r="F117" s="98" t="s">
        <v>23</v>
      </c>
      <c r="G117" s="94"/>
    </row>
    <row r="118" spans="1:7" x14ac:dyDescent="0.25">
      <c r="A118" s="136" t="s">
        <v>23</v>
      </c>
      <c r="B118" s="136" t="s">
        <v>23</v>
      </c>
      <c r="C118" s="94">
        <v>0</v>
      </c>
      <c r="D118" s="98" t="s">
        <v>23</v>
      </c>
      <c r="E118" s="98" t="s">
        <v>23</v>
      </c>
      <c r="F118" s="98" t="s">
        <v>23</v>
      </c>
      <c r="G118" s="94"/>
    </row>
    <row r="119" spans="1:7" x14ac:dyDescent="0.25">
      <c r="A119" s="136" t="s">
        <v>23</v>
      </c>
      <c r="B119" s="136" t="s">
        <v>23</v>
      </c>
      <c r="C119" s="94">
        <v>0</v>
      </c>
      <c r="D119" s="98" t="s">
        <v>23</v>
      </c>
      <c r="E119" s="98" t="s">
        <v>23</v>
      </c>
      <c r="F119" s="98" t="s">
        <v>23</v>
      </c>
      <c r="G119" s="94"/>
    </row>
    <row r="120" spans="1:7" x14ac:dyDescent="0.25">
      <c r="A120" s="136" t="s">
        <v>23</v>
      </c>
      <c r="B120" s="136" t="s">
        <v>23</v>
      </c>
      <c r="C120" s="94">
        <v>0</v>
      </c>
      <c r="D120" s="98" t="s">
        <v>23</v>
      </c>
      <c r="E120" s="98" t="s">
        <v>23</v>
      </c>
      <c r="F120" s="98" t="s">
        <v>23</v>
      </c>
      <c r="G120" s="94"/>
    </row>
    <row r="121" spans="1:7" ht="14.4" customHeight="1" x14ac:dyDescent="0.3">
      <c r="A121" s="95"/>
      <c r="B121" s="95"/>
      <c r="C121" s="137" t="s">
        <v>23</v>
      </c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8" t="s">
        <v>23</v>
      </c>
      <c r="B123" s="94"/>
      <c r="C123" s="98" t="s">
        <v>23</v>
      </c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8" t="s">
        <v>23</v>
      </c>
      <c r="B125" s="94"/>
      <c r="C125" s="98" t="s">
        <v>23</v>
      </c>
      <c r="D125" s="98" t="s">
        <v>23</v>
      </c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8" t="s">
        <v>23</v>
      </c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8" t="s">
        <v>23</v>
      </c>
      <c r="B148" s="94"/>
      <c r="C148" s="98" t="s">
        <v>23</v>
      </c>
      <c r="D148" s="94"/>
      <c r="E148" s="94"/>
      <c r="F148" s="94"/>
      <c r="G148" s="94"/>
    </row>
    <row r="149" spans="1:7" x14ac:dyDescent="0.25">
      <c r="A149" s="98" t="s">
        <v>1555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8" t="s">
        <v>1539</v>
      </c>
      <c r="B151" s="94"/>
      <c r="C151" s="94">
        <f>'PRIMA NOTA'!F296</f>
        <v>5940.1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7" t="s">
        <v>1540</v>
      </c>
      <c r="B154" s="127"/>
      <c r="C154" s="138">
        <f>C149-C151</f>
        <v>-5940.1</v>
      </c>
      <c r="D154" s="94"/>
      <c r="E154" s="94"/>
      <c r="F154" s="94"/>
      <c r="G154" s="94"/>
    </row>
    <row r="157" spans="1:7" x14ac:dyDescent="0.25">
      <c r="A157" s="98" t="s">
        <v>1512</v>
      </c>
      <c r="B157" s="98" t="s">
        <v>1513</v>
      </c>
      <c r="C157" s="98" t="s">
        <v>28</v>
      </c>
      <c r="D157" s="98" t="s">
        <v>1514</v>
      </c>
      <c r="E157" s="98" t="s">
        <v>1515</v>
      </c>
      <c r="F157" s="98" t="s">
        <v>2</v>
      </c>
      <c r="G157" s="98" t="s">
        <v>175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8" t="s">
        <v>23</v>
      </c>
      <c r="B159" s="98" t="s">
        <v>23</v>
      </c>
      <c r="C159" s="98" t="s">
        <v>23</v>
      </c>
      <c r="D159" s="98" t="s">
        <v>23</v>
      </c>
      <c r="E159" s="98" t="s">
        <v>23</v>
      </c>
      <c r="F159" s="98" t="s">
        <v>23</v>
      </c>
      <c r="G159" s="94"/>
    </row>
    <row r="160" spans="1:7" x14ac:dyDescent="0.25">
      <c r="A160" s="136" t="s">
        <v>23</v>
      </c>
      <c r="B160" s="136" t="s">
        <v>23</v>
      </c>
      <c r="C160" s="94">
        <v>0</v>
      </c>
      <c r="D160" s="98" t="s">
        <v>23</v>
      </c>
      <c r="E160" s="98" t="s">
        <v>23</v>
      </c>
      <c r="F160" s="98" t="s">
        <v>23</v>
      </c>
      <c r="G160" s="94"/>
    </row>
    <row r="161" spans="1:7" x14ac:dyDescent="0.25">
      <c r="A161" s="136" t="s">
        <v>23</v>
      </c>
      <c r="B161" s="136" t="s">
        <v>23</v>
      </c>
      <c r="C161" s="94">
        <v>0</v>
      </c>
      <c r="D161" s="98" t="s">
        <v>23</v>
      </c>
      <c r="E161" s="98" t="s">
        <v>23</v>
      </c>
      <c r="F161" s="98" t="s">
        <v>23</v>
      </c>
      <c r="G161" s="94"/>
    </row>
    <row r="162" spans="1:7" x14ac:dyDescent="0.25">
      <c r="A162" s="136" t="s">
        <v>23</v>
      </c>
      <c r="B162" s="136" t="s">
        <v>23</v>
      </c>
      <c r="C162" s="94">
        <v>0</v>
      </c>
      <c r="D162" s="98" t="s">
        <v>23</v>
      </c>
      <c r="E162" s="98" t="s">
        <v>23</v>
      </c>
      <c r="F162" s="98" t="s">
        <v>23</v>
      </c>
      <c r="G162" s="94"/>
    </row>
    <row r="163" spans="1:7" x14ac:dyDescent="0.25">
      <c r="A163" s="136" t="s">
        <v>23</v>
      </c>
      <c r="B163" s="136" t="s">
        <v>23</v>
      </c>
      <c r="C163" s="94">
        <v>0</v>
      </c>
      <c r="D163" s="98" t="s">
        <v>23</v>
      </c>
      <c r="E163" s="98" t="s">
        <v>23</v>
      </c>
      <c r="F163" s="98" t="s">
        <v>23</v>
      </c>
      <c r="G163" s="94"/>
    </row>
    <row r="164" spans="1:7" x14ac:dyDescent="0.25">
      <c r="A164" s="136" t="s">
        <v>23</v>
      </c>
      <c r="B164" s="136" t="s">
        <v>23</v>
      </c>
      <c r="C164" s="94">
        <v>0</v>
      </c>
      <c r="D164" s="98" t="s">
        <v>23</v>
      </c>
      <c r="E164" s="98" t="s">
        <v>23</v>
      </c>
      <c r="F164" s="98" t="s">
        <v>23</v>
      </c>
      <c r="G164" s="94"/>
    </row>
    <row r="165" spans="1:7" x14ac:dyDescent="0.25">
      <c r="A165" s="136" t="s">
        <v>23</v>
      </c>
      <c r="B165" s="136" t="s">
        <v>23</v>
      </c>
      <c r="C165" s="94">
        <v>0</v>
      </c>
      <c r="D165" s="98" t="s">
        <v>23</v>
      </c>
      <c r="E165" s="98" t="s">
        <v>23</v>
      </c>
      <c r="F165" s="98" t="s">
        <v>23</v>
      </c>
      <c r="G165" s="94"/>
    </row>
    <row r="166" spans="1:7" x14ac:dyDescent="0.25">
      <c r="A166" s="136" t="s">
        <v>23</v>
      </c>
      <c r="B166" s="136" t="s">
        <v>23</v>
      </c>
      <c r="C166" s="94">
        <v>0</v>
      </c>
      <c r="D166" s="98" t="s">
        <v>23</v>
      </c>
      <c r="E166" s="98" t="s">
        <v>23</v>
      </c>
      <c r="F166" s="98" t="s">
        <v>23</v>
      </c>
      <c r="G166" s="94"/>
    </row>
    <row r="167" spans="1:7" x14ac:dyDescent="0.25">
      <c r="A167" s="136" t="s">
        <v>23</v>
      </c>
      <c r="B167" s="136" t="s">
        <v>23</v>
      </c>
      <c r="C167" s="94">
        <v>0</v>
      </c>
      <c r="D167" s="98" t="s">
        <v>23</v>
      </c>
      <c r="E167" s="98" t="s">
        <v>23</v>
      </c>
      <c r="F167" s="98" t="s">
        <v>23</v>
      </c>
      <c r="G167" s="94"/>
    </row>
    <row r="168" spans="1:7" x14ac:dyDescent="0.25">
      <c r="A168" s="136" t="s">
        <v>23</v>
      </c>
      <c r="B168" s="136" t="s">
        <v>23</v>
      </c>
      <c r="C168" s="94">
        <v>0</v>
      </c>
      <c r="D168" s="98" t="s">
        <v>23</v>
      </c>
      <c r="E168" s="98" t="s">
        <v>23</v>
      </c>
      <c r="F168" s="98" t="s">
        <v>23</v>
      </c>
      <c r="G168" s="94"/>
    </row>
    <row r="169" spans="1:7" x14ac:dyDescent="0.25">
      <c r="A169" s="136" t="s">
        <v>23</v>
      </c>
      <c r="B169" s="136" t="s">
        <v>23</v>
      </c>
      <c r="C169" s="94">
        <v>0</v>
      </c>
      <c r="D169" s="98" t="s">
        <v>23</v>
      </c>
      <c r="E169" s="98" t="s">
        <v>23</v>
      </c>
      <c r="F169" s="98" t="s">
        <v>23</v>
      </c>
      <c r="G169" s="94"/>
    </row>
    <row r="170" spans="1:7" x14ac:dyDescent="0.25">
      <c r="A170" s="136" t="s">
        <v>23</v>
      </c>
      <c r="B170" s="136" t="s">
        <v>23</v>
      </c>
      <c r="C170" s="94">
        <v>0</v>
      </c>
      <c r="D170" s="98" t="s">
        <v>23</v>
      </c>
      <c r="E170" s="98" t="s">
        <v>23</v>
      </c>
      <c r="F170" s="98" t="s">
        <v>23</v>
      </c>
      <c r="G170" s="94"/>
    </row>
    <row r="171" spans="1:7" x14ac:dyDescent="0.25">
      <c r="A171" s="136" t="s">
        <v>23</v>
      </c>
      <c r="B171" s="136" t="s">
        <v>23</v>
      </c>
      <c r="C171" s="94">
        <v>0</v>
      </c>
      <c r="D171" s="98" t="s">
        <v>23</v>
      </c>
      <c r="E171" s="98" t="s">
        <v>23</v>
      </c>
      <c r="F171" s="98" t="s">
        <v>23</v>
      </c>
      <c r="G171" s="94"/>
    </row>
    <row r="172" spans="1:7" x14ac:dyDescent="0.25">
      <c r="A172" s="136" t="s">
        <v>23</v>
      </c>
      <c r="B172" s="136" t="s">
        <v>23</v>
      </c>
      <c r="C172" s="94">
        <v>0</v>
      </c>
      <c r="D172" s="98" t="s">
        <v>23</v>
      </c>
      <c r="E172" s="98" t="s">
        <v>23</v>
      </c>
      <c r="F172" s="98" t="s">
        <v>23</v>
      </c>
      <c r="G172" s="94"/>
    </row>
    <row r="173" spans="1:7" ht="14.4" customHeight="1" x14ac:dyDescent="0.3">
      <c r="A173" s="95"/>
      <c r="B173" s="95"/>
      <c r="C173" s="137" t="s">
        <v>23</v>
      </c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8" t="s">
        <v>23</v>
      </c>
      <c r="B175" s="94"/>
      <c r="C175" s="98" t="s">
        <v>23</v>
      </c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8" t="s">
        <v>23</v>
      </c>
      <c r="B177" s="94"/>
      <c r="C177" s="98" t="s">
        <v>23</v>
      </c>
      <c r="D177" s="98" t="s">
        <v>23</v>
      </c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8" t="s">
        <v>23</v>
      </c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8" t="s">
        <v>23</v>
      </c>
      <c r="B200" s="94"/>
      <c r="C200" s="98" t="s">
        <v>23</v>
      </c>
      <c r="D200" s="94"/>
      <c r="E200" s="94"/>
      <c r="F200" s="94"/>
      <c r="G200" s="94"/>
    </row>
    <row r="201" spans="1:7" x14ac:dyDescent="0.25">
      <c r="A201" s="98" t="s">
        <v>1555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8" t="s">
        <v>1539</v>
      </c>
      <c r="B203" s="94"/>
      <c r="C203" s="94">
        <f>'PRIMA NOTA'!F357</f>
        <v>14269.78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7" t="s">
        <v>1540</v>
      </c>
      <c r="B206" s="127"/>
      <c r="C206" s="138">
        <f>C201-C203</f>
        <v>-14269.78</v>
      </c>
      <c r="D206" s="94"/>
      <c r="E206" s="94"/>
      <c r="F206" s="94"/>
      <c r="G206" s="94"/>
    </row>
    <row r="209" spans="1:7" x14ac:dyDescent="0.25">
      <c r="A209" s="98" t="s">
        <v>1512</v>
      </c>
      <c r="B209" s="98" t="s">
        <v>1513</v>
      </c>
      <c r="C209" s="98" t="s">
        <v>28</v>
      </c>
      <c r="D209" s="98" t="s">
        <v>1514</v>
      </c>
      <c r="E209" s="98" t="s">
        <v>1515</v>
      </c>
      <c r="F209" s="98" t="s">
        <v>2</v>
      </c>
      <c r="G209" s="98" t="s">
        <v>175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31">
        <v>45299</v>
      </c>
      <c r="B211" s="131">
        <v>45299</v>
      </c>
      <c r="C211">
        <v>375.5</v>
      </c>
      <c r="D211" t="s">
        <v>1522</v>
      </c>
      <c r="E211" t="s">
        <v>1528</v>
      </c>
      <c r="F211" t="s">
        <v>1556</v>
      </c>
      <c r="G211" s="94"/>
    </row>
    <row r="212" spans="1:7" x14ac:dyDescent="0.25">
      <c r="A212" s="131">
        <v>45299</v>
      </c>
      <c r="B212" s="131">
        <v>45299</v>
      </c>
      <c r="C212">
        <v>4400.33</v>
      </c>
      <c r="D212" t="s">
        <v>1522</v>
      </c>
      <c r="E212">
        <v>480</v>
      </c>
      <c r="F212" t="s">
        <v>1557</v>
      </c>
      <c r="G212" s="94"/>
    </row>
    <row r="213" spans="1:7" x14ac:dyDescent="0.25">
      <c r="A213" s="131">
        <v>45299</v>
      </c>
      <c r="B213" s="131">
        <v>45299</v>
      </c>
      <c r="C213">
        <v>60</v>
      </c>
      <c r="D213" t="s">
        <v>1522</v>
      </c>
      <c r="E213">
        <v>480</v>
      </c>
      <c r="F213" t="s">
        <v>1558</v>
      </c>
      <c r="G213" s="94"/>
    </row>
    <row r="214" spans="1:7" x14ac:dyDescent="0.25">
      <c r="A214" s="131">
        <v>45299</v>
      </c>
      <c r="B214" s="131">
        <v>45299</v>
      </c>
      <c r="C214">
        <v>1000</v>
      </c>
      <c r="D214" t="s">
        <v>1522</v>
      </c>
      <c r="E214">
        <v>480</v>
      </c>
      <c r="F214" t="s">
        <v>1559</v>
      </c>
      <c r="G214" s="94"/>
    </row>
    <row r="215" spans="1:7" x14ac:dyDescent="0.25">
      <c r="A215" s="131">
        <v>45299</v>
      </c>
      <c r="B215" s="131">
        <v>45299</v>
      </c>
      <c r="C215">
        <v>1250</v>
      </c>
      <c r="D215" t="s">
        <v>1522</v>
      </c>
      <c r="E215">
        <v>480</v>
      </c>
      <c r="F215" t="s">
        <v>1560</v>
      </c>
      <c r="G215" s="94"/>
    </row>
    <row r="216" spans="1:7" x14ac:dyDescent="0.25">
      <c r="A216" s="131">
        <v>45299</v>
      </c>
      <c r="B216" s="131">
        <v>45299</v>
      </c>
      <c r="C216">
        <v>12927.02</v>
      </c>
      <c r="D216" t="s">
        <v>1522</v>
      </c>
      <c r="E216">
        <v>480</v>
      </c>
      <c r="F216" t="s">
        <v>1561</v>
      </c>
      <c r="G216" s="94"/>
    </row>
    <row r="217" spans="1:7" x14ac:dyDescent="0.25">
      <c r="A217" s="131">
        <v>45299</v>
      </c>
      <c r="B217" s="131">
        <v>45299</v>
      </c>
      <c r="C217">
        <v>75.98</v>
      </c>
      <c r="D217" t="s">
        <v>1522</v>
      </c>
      <c r="E217">
        <v>480</v>
      </c>
      <c r="F217" t="s">
        <v>1562</v>
      </c>
      <c r="G217" s="94"/>
    </row>
    <row r="218" spans="1:7" x14ac:dyDescent="0.25">
      <c r="A218" s="131">
        <v>45299</v>
      </c>
      <c r="B218" s="131">
        <v>45299</v>
      </c>
      <c r="C218">
        <v>271</v>
      </c>
      <c r="D218" t="s">
        <v>1522</v>
      </c>
      <c r="E218">
        <v>480</v>
      </c>
      <c r="F218" t="s">
        <v>1563</v>
      </c>
      <c r="G218" s="94"/>
    </row>
    <row r="219" spans="1:7" x14ac:dyDescent="0.25">
      <c r="A219" s="131">
        <v>45299</v>
      </c>
      <c r="B219" s="131">
        <v>45299</v>
      </c>
      <c r="C219">
        <v>1787</v>
      </c>
      <c r="D219" t="s">
        <v>1522</v>
      </c>
      <c r="E219">
        <v>480</v>
      </c>
      <c r="F219" t="s">
        <v>1564</v>
      </c>
      <c r="G219" s="94"/>
    </row>
    <row r="220" spans="1:7" x14ac:dyDescent="0.25">
      <c r="A220" s="131">
        <v>45299</v>
      </c>
      <c r="B220" s="131">
        <v>45299</v>
      </c>
      <c r="C220">
        <v>4968.7700000000004</v>
      </c>
      <c r="D220" t="s">
        <v>1522</v>
      </c>
      <c r="E220">
        <v>480</v>
      </c>
      <c r="F220" t="s">
        <v>1565</v>
      </c>
      <c r="G220" s="94"/>
    </row>
    <row r="221" spans="1:7" x14ac:dyDescent="0.25">
      <c r="A221" s="136" t="s">
        <v>23</v>
      </c>
      <c r="B221" s="136" t="s">
        <v>23</v>
      </c>
      <c r="C221" s="94">
        <v>0</v>
      </c>
      <c r="D221" s="98" t="s">
        <v>23</v>
      </c>
      <c r="E221" s="98" t="s">
        <v>23</v>
      </c>
      <c r="F221" s="98" t="s">
        <v>23</v>
      </c>
      <c r="G221" s="94"/>
    </row>
    <row r="222" spans="1:7" x14ac:dyDescent="0.25">
      <c r="A222" s="136" t="s">
        <v>23</v>
      </c>
      <c r="B222" s="136" t="s">
        <v>23</v>
      </c>
      <c r="C222" s="94">
        <v>0</v>
      </c>
      <c r="D222" s="98" t="s">
        <v>23</v>
      </c>
      <c r="E222" s="98" t="s">
        <v>23</v>
      </c>
      <c r="F222" s="98" t="s">
        <v>23</v>
      </c>
      <c r="G222" s="94"/>
    </row>
    <row r="223" spans="1:7" x14ac:dyDescent="0.25">
      <c r="A223" s="136" t="s">
        <v>23</v>
      </c>
      <c r="B223" s="136" t="s">
        <v>23</v>
      </c>
      <c r="C223" s="94">
        <v>0</v>
      </c>
      <c r="D223" s="98" t="s">
        <v>23</v>
      </c>
      <c r="E223" s="98" t="s">
        <v>23</v>
      </c>
      <c r="F223" s="98" t="s">
        <v>23</v>
      </c>
      <c r="G223" s="94"/>
    </row>
    <row r="224" spans="1:7" x14ac:dyDescent="0.25">
      <c r="A224" s="136" t="s">
        <v>23</v>
      </c>
      <c r="B224" s="136" t="s">
        <v>23</v>
      </c>
      <c r="C224" s="94">
        <v>0</v>
      </c>
      <c r="D224" s="98" t="s">
        <v>23</v>
      </c>
      <c r="E224" s="98" t="s">
        <v>23</v>
      </c>
      <c r="F224" s="98" t="s">
        <v>23</v>
      </c>
      <c r="G224" s="94"/>
    </row>
    <row r="225" spans="1:7" ht="14.4" customHeight="1" x14ac:dyDescent="0.3">
      <c r="A225" s="95"/>
      <c r="B225" s="95"/>
      <c r="C225" s="137" t="s">
        <v>23</v>
      </c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8" t="s">
        <v>23</v>
      </c>
      <c r="B227" s="94"/>
      <c r="C227" s="98" t="s">
        <v>23</v>
      </c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8" t="s">
        <v>23</v>
      </c>
      <c r="B229" s="94"/>
      <c r="C229" s="98" t="s">
        <v>23</v>
      </c>
      <c r="D229" s="98" t="s">
        <v>23</v>
      </c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8" t="s">
        <v>23</v>
      </c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8" t="s">
        <v>23</v>
      </c>
      <c r="B252" s="94"/>
      <c r="C252" s="98" t="s">
        <v>23</v>
      </c>
      <c r="D252" s="94"/>
      <c r="E252" s="94"/>
      <c r="F252" s="94"/>
      <c r="G252" s="94"/>
    </row>
    <row r="253" spans="1:7" x14ac:dyDescent="0.25">
      <c r="A253" s="98" t="s">
        <v>1555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8" t="s">
        <v>1539</v>
      </c>
      <c r="B255" s="94"/>
      <c r="C255" s="94">
        <f>'PRIMA NOTA'!F418</f>
        <v>27115.600000000002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7" t="s">
        <v>1540</v>
      </c>
      <c r="B258" s="127"/>
      <c r="C258" s="138">
        <f>C253-C255</f>
        <v>0</v>
      </c>
      <c r="D258" s="94"/>
      <c r="E258" s="94"/>
      <c r="F258" s="94"/>
      <c r="G258" s="94"/>
    </row>
    <row r="261" spans="1:7" x14ac:dyDescent="0.25">
      <c r="A261" s="98" t="s">
        <v>1512</v>
      </c>
      <c r="B261" s="98" t="s">
        <v>1513</v>
      </c>
      <c r="C261" s="98" t="s">
        <v>28</v>
      </c>
      <c r="D261" s="98" t="s">
        <v>1514</v>
      </c>
      <c r="E261" s="98" t="s">
        <v>1515</v>
      </c>
      <c r="F261" s="98" t="s">
        <v>2</v>
      </c>
      <c r="G261" s="98" t="s">
        <v>175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31" t="s">
        <v>23</v>
      </c>
      <c r="B263" s="131" t="s">
        <v>23</v>
      </c>
      <c r="C263">
        <v>0</v>
      </c>
      <c r="D263" t="s">
        <v>1522</v>
      </c>
      <c r="E263" t="s">
        <v>23</v>
      </c>
      <c r="F263" t="s">
        <v>23</v>
      </c>
      <c r="G263" s="94"/>
    </row>
    <row r="264" spans="1:7" x14ac:dyDescent="0.25">
      <c r="A264" s="131">
        <v>45300</v>
      </c>
      <c r="B264" s="131">
        <v>45300</v>
      </c>
      <c r="C264">
        <v>4387.5</v>
      </c>
      <c r="D264" t="s">
        <v>1522</v>
      </c>
      <c r="E264">
        <v>480</v>
      </c>
      <c r="F264" t="s">
        <v>1566</v>
      </c>
      <c r="G264" s="94"/>
    </row>
    <row r="265" spans="1:7" x14ac:dyDescent="0.25">
      <c r="A265" s="131">
        <v>45300</v>
      </c>
      <c r="B265" s="131">
        <v>45300</v>
      </c>
      <c r="C265">
        <v>324.5</v>
      </c>
      <c r="D265" t="s">
        <v>1522</v>
      </c>
      <c r="E265">
        <v>480</v>
      </c>
      <c r="F265" t="s">
        <v>1567</v>
      </c>
      <c r="G265" s="94"/>
    </row>
    <row r="266" spans="1:7" x14ac:dyDescent="0.25">
      <c r="A266" s="131">
        <v>45300</v>
      </c>
      <c r="B266" s="131">
        <v>45300</v>
      </c>
      <c r="C266">
        <v>1387</v>
      </c>
      <c r="D266" t="s">
        <v>1522</v>
      </c>
      <c r="E266">
        <v>480</v>
      </c>
      <c r="F266" t="s">
        <v>1568</v>
      </c>
      <c r="G266" s="94"/>
    </row>
    <row r="267" spans="1:7" x14ac:dyDescent="0.25">
      <c r="A267" s="131">
        <v>45300</v>
      </c>
      <c r="B267" s="131">
        <v>45300</v>
      </c>
      <c r="C267">
        <v>333</v>
      </c>
      <c r="D267" t="s">
        <v>1522</v>
      </c>
      <c r="E267">
        <v>480</v>
      </c>
      <c r="F267" t="s">
        <v>1569</v>
      </c>
      <c r="G267" s="94"/>
    </row>
    <row r="268" spans="1:7" x14ac:dyDescent="0.25">
      <c r="A268" s="131">
        <v>45300</v>
      </c>
      <c r="B268" s="131">
        <v>45300</v>
      </c>
      <c r="C268">
        <v>135.5</v>
      </c>
      <c r="D268" t="s">
        <v>1522</v>
      </c>
      <c r="E268">
        <v>480</v>
      </c>
      <c r="F268" t="s">
        <v>1570</v>
      </c>
      <c r="G268" s="94"/>
    </row>
    <row r="269" spans="1:7" x14ac:dyDescent="0.25">
      <c r="A269" s="131">
        <v>45300</v>
      </c>
      <c r="B269" s="131">
        <v>45300</v>
      </c>
      <c r="C269">
        <v>551</v>
      </c>
      <c r="D269" t="s">
        <v>1522</v>
      </c>
      <c r="E269">
        <v>480</v>
      </c>
      <c r="F269" t="s">
        <v>1571</v>
      </c>
      <c r="G269" s="94"/>
    </row>
    <row r="270" spans="1:7" x14ac:dyDescent="0.25">
      <c r="A270" s="131">
        <v>45300</v>
      </c>
      <c r="B270" s="131">
        <v>45300</v>
      </c>
      <c r="C270">
        <v>100</v>
      </c>
      <c r="D270" t="s">
        <v>1522</v>
      </c>
      <c r="E270">
        <v>480</v>
      </c>
      <c r="F270" t="s">
        <v>1572</v>
      </c>
      <c r="G270" s="94"/>
    </row>
    <row r="271" spans="1:7" x14ac:dyDescent="0.25">
      <c r="A271" s="131">
        <v>45300</v>
      </c>
      <c r="B271" s="131">
        <v>45300</v>
      </c>
      <c r="C271">
        <v>400</v>
      </c>
      <c r="D271" t="s">
        <v>1522</v>
      </c>
      <c r="E271">
        <v>480</v>
      </c>
      <c r="F271" t="s">
        <v>1573</v>
      </c>
      <c r="G271" s="94"/>
    </row>
    <row r="272" spans="1:7" x14ac:dyDescent="0.25">
      <c r="A272" s="131">
        <v>45300</v>
      </c>
      <c r="B272" s="131">
        <v>45300</v>
      </c>
      <c r="C272">
        <v>2011.01</v>
      </c>
      <c r="D272" t="s">
        <v>1522</v>
      </c>
      <c r="E272">
        <v>480</v>
      </c>
      <c r="F272" t="s">
        <v>1574</v>
      </c>
      <c r="G272" s="94"/>
    </row>
    <row r="273" spans="1:7" x14ac:dyDescent="0.25">
      <c r="A273" s="131">
        <v>45300</v>
      </c>
      <c r="B273" s="131">
        <v>45300</v>
      </c>
      <c r="C273">
        <v>3347.29</v>
      </c>
      <c r="D273" t="s">
        <v>1522</v>
      </c>
      <c r="E273">
        <v>480</v>
      </c>
      <c r="F273" t="s">
        <v>1575</v>
      </c>
      <c r="G273" s="94"/>
    </row>
    <row r="274" spans="1:7" x14ac:dyDescent="0.25">
      <c r="A274" s="131">
        <v>45300</v>
      </c>
      <c r="B274" s="131">
        <v>45300</v>
      </c>
      <c r="C274">
        <v>775</v>
      </c>
      <c r="D274" t="s">
        <v>1522</v>
      </c>
      <c r="E274">
        <v>480</v>
      </c>
      <c r="F274" t="s">
        <v>1576</v>
      </c>
      <c r="G274" s="94"/>
    </row>
    <row r="275" spans="1:7" x14ac:dyDescent="0.25">
      <c r="A275" s="131">
        <v>45300</v>
      </c>
      <c r="B275" s="131">
        <v>45300</v>
      </c>
      <c r="C275">
        <v>230</v>
      </c>
      <c r="D275" t="s">
        <v>1522</v>
      </c>
      <c r="E275">
        <v>480</v>
      </c>
      <c r="F275" t="s">
        <v>1577</v>
      </c>
      <c r="G275" s="94"/>
    </row>
    <row r="276" spans="1:7" x14ac:dyDescent="0.25">
      <c r="A276" s="131">
        <v>45300</v>
      </c>
      <c r="B276" s="131">
        <v>45300</v>
      </c>
      <c r="C276">
        <v>382</v>
      </c>
      <c r="D276" t="s">
        <v>1522</v>
      </c>
      <c r="E276">
        <v>480</v>
      </c>
      <c r="F276" t="s">
        <v>1578</v>
      </c>
      <c r="G276" s="94"/>
    </row>
    <row r="277" spans="1:7" x14ac:dyDescent="0.25">
      <c r="A277" s="131">
        <v>45300</v>
      </c>
      <c r="B277" s="131">
        <v>45300</v>
      </c>
      <c r="C277">
        <v>1495.5</v>
      </c>
      <c r="D277" t="s">
        <v>1522</v>
      </c>
      <c r="E277">
        <v>480</v>
      </c>
      <c r="F277" t="s">
        <v>1579</v>
      </c>
      <c r="G277" s="94"/>
    </row>
    <row r="278" spans="1:7" x14ac:dyDescent="0.25">
      <c r="A278" s="131">
        <v>45300</v>
      </c>
      <c r="B278" s="131">
        <v>45300</v>
      </c>
      <c r="C278">
        <v>335</v>
      </c>
      <c r="D278" t="s">
        <v>1522</v>
      </c>
      <c r="E278">
        <v>480</v>
      </c>
      <c r="F278" t="s">
        <v>1580</v>
      </c>
      <c r="G278" s="94"/>
    </row>
    <row r="279" spans="1:7" x14ac:dyDescent="0.25">
      <c r="A279" s="131">
        <v>45300</v>
      </c>
      <c r="B279" s="131">
        <v>45300</v>
      </c>
      <c r="C279">
        <v>649.99</v>
      </c>
      <c r="D279" t="s">
        <v>1522</v>
      </c>
      <c r="E279">
        <v>480</v>
      </c>
      <c r="F279" t="s">
        <v>1581</v>
      </c>
      <c r="G279" s="94"/>
    </row>
    <row r="280" spans="1:7" x14ac:dyDescent="0.25">
      <c r="A280" s="131">
        <v>45300</v>
      </c>
      <c r="B280" s="131">
        <v>45300</v>
      </c>
      <c r="C280">
        <v>2301</v>
      </c>
      <c r="D280" t="s">
        <v>1522</v>
      </c>
      <c r="E280">
        <v>480</v>
      </c>
      <c r="F280" t="s">
        <v>1582</v>
      </c>
      <c r="G280" s="94"/>
    </row>
    <row r="281" spans="1:7" x14ac:dyDescent="0.25">
      <c r="A281" s="131" t="s">
        <v>23</v>
      </c>
      <c r="B281" s="131" t="s">
        <v>23</v>
      </c>
      <c r="C281">
        <v>0</v>
      </c>
      <c r="D281" t="s">
        <v>1522</v>
      </c>
      <c r="E281" t="s">
        <v>23</v>
      </c>
      <c r="F281" t="s">
        <v>23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8" t="s">
        <v>23</v>
      </c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8" t="s">
        <v>23</v>
      </c>
      <c r="B304" s="94"/>
      <c r="C304" s="98" t="s">
        <v>23</v>
      </c>
      <c r="D304" s="94"/>
      <c r="E304" s="94"/>
      <c r="F304" s="94"/>
      <c r="G304" s="94"/>
    </row>
    <row r="305" spans="1:7" x14ac:dyDescent="0.25">
      <c r="A305" s="98" t="s">
        <v>1555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8" t="s">
        <v>1539</v>
      </c>
      <c r="B307" s="94"/>
      <c r="C307" s="94">
        <f>'PRIMA NOTA'!F479</f>
        <v>19145.29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7" t="s">
        <v>1540</v>
      </c>
      <c r="B310" s="127"/>
      <c r="C310" s="138">
        <f>C305-C307</f>
        <v>0</v>
      </c>
      <c r="D310" s="94"/>
      <c r="E310" s="94"/>
      <c r="F310" s="94"/>
      <c r="G310" s="94"/>
    </row>
    <row r="313" spans="1:7" x14ac:dyDescent="0.25">
      <c r="A313" s="98" t="s">
        <v>1512</v>
      </c>
      <c r="B313" s="98" t="s">
        <v>1513</v>
      </c>
      <c r="C313" s="98" t="s">
        <v>28</v>
      </c>
      <c r="D313" s="98" t="s">
        <v>1514</v>
      </c>
      <c r="E313" s="98" t="s">
        <v>1515</v>
      </c>
      <c r="F313" s="98" t="s">
        <v>2</v>
      </c>
      <c r="G313" s="98" t="s">
        <v>175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31">
        <v>45301</v>
      </c>
      <c r="B315" s="131">
        <v>45301</v>
      </c>
      <c r="C315">
        <v>507</v>
      </c>
      <c r="D315" t="s">
        <v>1522</v>
      </c>
      <c r="E315">
        <v>480</v>
      </c>
      <c r="F315" t="s">
        <v>1583</v>
      </c>
    </row>
    <row r="316" spans="1:7" x14ac:dyDescent="0.25">
      <c r="A316" s="131">
        <v>45301</v>
      </c>
      <c r="B316" s="131">
        <v>45301</v>
      </c>
      <c r="C316">
        <v>6315.75</v>
      </c>
      <c r="D316" t="s">
        <v>1522</v>
      </c>
      <c r="E316">
        <v>480</v>
      </c>
      <c r="F316" t="s">
        <v>1584</v>
      </c>
    </row>
    <row r="317" spans="1:7" x14ac:dyDescent="0.25">
      <c r="A317" s="131">
        <v>45301</v>
      </c>
      <c r="B317" s="131">
        <v>45301</v>
      </c>
      <c r="C317">
        <v>145.01</v>
      </c>
      <c r="D317" t="s">
        <v>1522</v>
      </c>
      <c r="E317">
        <v>480</v>
      </c>
      <c r="F317" t="s">
        <v>1585</v>
      </c>
    </row>
    <row r="318" spans="1:7" x14ac:dyDescent="0.25">
      <c r="A318" s="131">
        <v>45301</v>
      </c>
      <c r="B318" s="131">
        <v>45301</v>
      </c>
      <c r="C318">
        <v>853.5</v>
      </c>
      <c r="D318" t="s">
        <v>1522</v>
      </c>
      <c r="E318">
        <v>480</v>
      </c>
      <c r="F318" t="s">
        <v>1586</v>
      </c>
    </row>
    <row r="319" spans="1:7" x14ac:dyDescent="0.25">
      <c r="A319" s="131">
        <v>45301</v>
      </c>
      <c r="B319" s="131">
        <v>45301</v>
      </c>
      <c r="C319">
        <v>131</v>
      </c>
      <c r="D319" t="s">
        <v>1522</v>
      </c>
      <c r="E319">
        <v>480</v>
      </c>
      <c r="F319" t="s">
        <v>1587</v>
      </c>
    </row>
    <row r="320" spans="1:7" x14ac:dyDescent="0.25">
      <c r="A320" s="131">
        <v>45301</v>
      </c>
      <c r="B320" s="131">
        <v>45301</v>
      </c>
      <c r="C320">
        <v>1024</v>
      </c>
      <c r="D320" t="s">
        <v>1522</v>
      </c>
      <c r="E320">
        <v>480</v>
      </c>
      <c r="F320" t="s">
        <v>1588</v>
      </c>
    </row>
    <row r="321" spans="1:7" x14ac:dyDescent="0.25">
      <c r="A321" s="131">
        <v>45301</v>
      </c>
      <c r="B321" s="131">
        <v>45301</v>
      </c>
      <c r="C321">
        <v>356</v>
      </c>
      <c r="D321" t="s">
        <v>1522</v>
      </c>
      <c r="E321">
        <v>480</v>
      </c>
      <c r="F321" t="s">
        <v>1589</v>
      </c>
    </row>
    <row r="322" spans="1:7" x14ac:dyDescent="0.25">
      <c r="A322" s="131">
        <v>45301</v>
      </c>
      <c r="B322" s="131">
        <v>45301</v>
      </c>
      <c r="C322">
        <v>490</v>
      </c>
      <c r="D322" t="s">
        <v>1522</v>
      </c>
      <c r="E322">
        <v>480</v>
      </c>
      <c r="F322" t="s">
        <v>1590</v>
      </c>
    </row>
    <row r="323" spans="1:7" x14ac:dyDescent="0.25">
      <c r="A323" s="131">
        <v>45301</v>
      </c>
      <c r="B323" s="131">
        <v>45301</v>
      </c>
      <c r="C323">
        <v>112.5</v>
      </c>
      <c r="D323" t="s">
        <v>1522</v>
      </c>
      <c r="E323">
        <v>480</v>
      </c>
      <c r="F323" t="s">
        <v>1591</v>
      </c>
    </row>
    <row r="324" spans="1:7" x14ac:dyDescent="0.25">
      <c r="A324" s="131" t="s">
        <v>23</v>
      </c>
      <c r="B324" s="131" t="s">
        <v>23</v>
      </c>
      <c r="C324">
        <v>0</v>
      </c>
      <c r="D324" t="s">
        <v>1522</v>
      </c>
      <c r="E324" t="s">
        <v>23</v>
      </c>
      <c r="F324" t="s">
        <v>23</v>
      </c>
    </row>
    <row r="325" spans="1:7" x14ac:dyDescent="0.25">
      <c r="A325" s="131">
        <v>45301</v>
      </c>
      <c r="B325" s="131">
        <v>45301</v>
      </c>
      <c r="C325">
        <v>319</v>
      </c>
      <c r="D325" t="s">
        <v>1522</v>
      </c>
      <c r="E325">
        <v>480</v>
      </c>
      <c r="F325" t="s">
        <v>1592</v>
      </c>
    </row>
    <row r="326" spans="1:7" x14ac:dyDescent="0.25">
      <c r="A326" s="131">
        <v>45301</v>
      </c>
      <c r="B326" s="131">
        <v>45301</v>
      </c>
      <c r="C326">
        <v>421</v>
      </c>
      <c r="D326" t="s">
        <v>1522</v>
      </c>
      <c r="E326" t="s">
        <v>1528</v>
      </c>
      <c r="F326" t="s">
        <v>1593</v>
      </c>
    </row>
    <row r="327" spans="1:7" x14ac:dyDescent="0.25">
      <c r="A327" s="131" t="s">
        <v>23</v>
      </c>
      <c r="B327" s="131" t="s">
        <v>23</v>
      </c>
      <c r="C327">
        <v>0</v>
      </c>
      <c r="D327" t="s">
        <v>1522</v>
      </c>
      <c r="E327" t="s">
        <v>23</v>
      </c>
      <c r="F327" t="s">
        <v>23</v>
      </c>
    </row>
    <row r="328" spans="1:7" x14ac:dyDescent="0.25">
      <c r="A328" s="131" t="s">
        <v>23</v>
      </c>
      <c r="B328" s="131" t="s">
        <v>23</v>
      </c>
      <c r="C328">
        <v>0</v>
      </c>
      <c r="D328" t="s">
        <v>1522</v>
      </c>
      <c r="E328" t="s">
        <v>23</v>
      </c>
      <c r="F328" t="s">
        <v>23</v>
      </c>
    </row>
    <row r="329" spans="1:7" x14ac:dyDescent="0.25">
      <c r="A329" s="131">
        <v>45301</v>
      </c>
      <c r="B329" s="131" t="s">
        <v>1594</v>
      </c>
      <c r="C329">
        <v>5268.78</v>
      </c>
      <c r="D329" t="s">
        <v>1522</v>
      </c>
      <c r="E329" t="s">
        <v>23</v>
      </c>
      <c r="F329" t="s">
        <v>23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8" t="s">
        <v>23</v>
      </c>
      <c r="B331" s="94"/>
      <c r="C331" s="98" t="s">
        <v>23</v>
      </c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8" t="s">
        <v>23</v>
      </c>
      <c r="B333" s="94"/>
      <c r="C333" s="98" t="s">
        <v>23</v>
      </c>
      <c r="D333" s="98" t="s">
        <v>23</v>
      </c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8" t="s">
        <v>23</v>
      </c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8" t="s">
        <v>23</v>
      </c>
      <c r="B356" s="94"/>
      <c r="C356" s="98" t="s">
        <v>23</v>
      </c>
      <c r="D356" s="94"/>
      <c r="E356" s="94"/>
      <c r="F356" s="94"/>
      <c r="G356" s="94"/>
    </row>
    <row r="357" spans="1:7" x14ac:dyDescent="0.25">
      <c r="A357" s="98" t="s">
        <v>1555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8" t="s">
        <v>1539</v>
      </c>
      <c r="B359" s="94"/>
      <c r="C359" s="94">
        <f>'PRIMA NOTA'!F540</f>
        <v>15943.539999999999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7" t="s">
        <v>1540</v>
      </c>
      <c r="B362" s="127"/>
      <c r="C362" s="138">
        <f>C357-C359</f>
        <v>0</v>
      </c>
      <c r="D362" s="94"/>
      <c r="E362" s="94"/>
      <c r="F362" s="94"/>
      <c r="G362" s="94"/>
    </row>
    <row r="365" spans="1:7" x14ac:dyDescent="0.25">
      <c r="A365" s="98" t="s">
        <v>1512</v>
      </c>
      <c r="B365" s="98" t="s">
        <v>1513</v>
      </c>
      <c r="C365" s="98" t="s">
        <v>28</v>
      </c>
      <c r="D365" s="98" t="s">
        <v>1514</v>
      </c>
      <c r="E365" s="98" t="s">
        <v>1515</v>
      </c>
      <c r="F365" s="98" t="s">
        <v>2</v>
      </c>
      <c r="G365" s="98" t="s">
        <v>175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1522</v>
      </c>
      <c r="E367" s="94">
        <v>480</v>
      </c>
      <c r="F367" s="94" t="s">
        <v>1595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1522</v>
      </c>
      <c r="E368" s="94">
        <v>480</v>
      </c>
      <c r="F368" s="94" t="s">
        <v>1596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1522</v>
      </c>
      <c r="E369" s="94">
        <v>480</v>
      </c>
      <c r="F369" s="94" t="s">
        <v>1597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1522</v>
      </c>
      <c r="E370" s="94">
        <v>480</v>
      </c>
      <c r="F370" s="94" t="s">
        <v>1598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1522</v>
      </c>
      <c r="E371" s="94">
        <v>480</v>
      </c>
      <c r="F371" s="94" t="s">
        <v>1599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1522</v>
      </c>
      <c r="E372" s="94">
        <v>480</v>
      </c>
      <c r="F372" s="94" t="s">
        <v>1600</v>
      </c>
      <c r="G372" s="94"/>
    </row>
    <row r="373" spans="1:7" x14ac:dyDescent="0.25">
      <c r="A373" s="131">
        <v>45301</v>
      </c>
      <c r="B373" s="131">
        <v>45301</v>
      </c>
      <c r="C373">
        <v>435.5</v>
      </c>
      <c r="D373" t="s">
        <v>1522</v>
      </c>
      <c r="E373">
        <v>480</v>
      </c>
      <c r="F373" t="s">
        <v>1601</v>
      </c>
      <c r="G373" s="94"/>
    </row>
    <row r="374" spans="1:7" x14ac:dyDescent="0.25">
      <c r="A374" s="95" t="s">
        <v>23</v>
      </c>
      <c r="B374" s="95" t="s">
        <v>23</v>
      </c>
      <c r="C374" s="94">
        <v>0</v>
      </c>
      <c r="D374" s="94" t="s">
        <v>1522</v>
      </c>
      <c r="E374" s="94" t="s">
        <v>23</v>
      </c>
      <c r="F374" s="94" t="s">
        <v>23</v>
      </c>
      <c r="G374" s="94"/>
    </row>
    <row r="375" spans="1:7" x14ac:dyDescent="0.25">
      <c r="A375" s="95" t="s">
        <v>23</v>
      </c>
      <c r="B375" s="95" t="s">
        <v>23</v>
      </c>
      <c r="C375" s="94">
        <v>0</v>
      </c>
      <c r="D375" s="94" t="s">
        <v>1522</v>
      </c>
      <c r="E375" s="94" t="s">
        <v>23</v>
      </c>
      <c r="F375" s="94" t="s">
        <v>23</v>
      </c>
      <c r="G375" s="94"/>
    </row>
    <row r="376" spans="1:7" x14ac:dyDescent="0.25">
      <c r="A376" s="95" t="s">
        <v>23</v>
      </c>
      <c r="B376" s="95" t="s">
        <v>23</v>
      </c>
      <c r="C376" s="94">
        <v>0</v>
      </c>
      <c r="D376" s="94" t="s">
        <v>1522</v>
      </c>
      <c r="E376" s="94" t="s">
        <v>23</v>
      </c>
      <c r="F376" s="94" t="s">
        <v>23</v>
      </c>
      <c r="G376" s="94"/>
    </row>
    <row r="377" spans="1:7" x14ac:dyDescent="0.25">
      <c r="A377" s="95" t="s">
        <v>23</v>
      </c>
      <c r="B377" s="95" t="s">
        <v>23</v>
      </c>
      <c r="C377" s="94">
        <v>0</v>
      </c>
      <c r="D377" s="94" t="s">
        <v>1522</v>
      </c>
      <c r="E377" s="94" t="s">
        <v>23</v>
      </c>
      <c r="F377" s="94" t="s">
        <v>23</v>
      </c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1522</v>
      </c>
      <c r="E378" s="94">
        <v>480</v>
      </c>
      <c r="F378" s="94" t="s">
        <v>1602</v>
      </c>
      <c r="G378" s="94"/>
    </row>
    <row r="379" spans="1:7" x14ac:dyDescent="0.25">
      <c r="A379" s="95" t="s">
        <v>23</v>
      </c>
      <c r="B379" s="95" t="s">
        <v>23</v>
      </c>
      <c r="C379" s="94">
        <v>0</v>
      </c>
      <c r="D379" s="94" t="s">
        <v>1522</v>
      </c>
      <c r="E379" s="94" t="s">
        <v>23</v>
      </c>
      <c r="F379" s="94" t="s">
        <v>23</v>
      </c>
      <c r="G379" s="94"/>
    </row>
    <row r="380" spans="1:7" x14ac:dyDescent="0.25">
      <c r="A380" s="95" t="s">
        <v>23</v>
      </c>
      <c r="B380" s="95" t="s">
        <v>23</v>
      </c>
      <c r="C380" s="94">
        <v>0</v>
      </c>
      <c r="D380" s="94" t="s">
        <v>1522</v>
      </c>
      <c r="E380" s="94" t="s">
        <v>23</v>
      </c>
      <c r="F380" s="94" t="s">
        <v>23</v>
      </c>
      <c r="G380" s="94"/>
    </row>
    <row r="381" spans="1:7" x14ac:dyDescent="0.25">
      <c r="A381" s="95" t="s">
        <v>23</v>
      </c>
      <c r="B381" s="95" t="s">
        <v>23</v>
      </c>
      <c r="C381" s="94">
        <v>0</v>
      </c>
      <c r="D381" s="94" t="s">
        <v>1522</v>
      </c>
      <c r="E381" s="94" t="s">
        <v>23</v>
      </c>
      <c r="F381" s="94" t="s">
        <v>23</v>
      </c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1522</v>
      </c>
      <c r="E382" s="94">
        <v>480</v>
      </c>
      <c r="F382" s="94" t="s">
        <v>1603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1522</v>
      </c>
      <c r="E383" s="94">
        <v>480</v>
      </c>
      <c r="F383" s="94" t="s">
        <v>1604</v>
      </c>
      <c r="G383" s="94"/>
    </row>
    <row r="384" spans="1:7" x14ac:dyDescent="0.25">
      <c r="A384" s="95" t="s">
        <v>23</v>
      </c>
      <c r="B384" s="95" t="s">
        <v>23</v>
      </c>
      <c r="C384" s="94">
        <v>1200</v>
      </c>
      <c r="D384" s="94" t="s">
        <v>1522</v>
      </c>
      <c r="E384" s="94" t="s">
        <v>23</v>
      </c>
      <c r="F384" s="94" t="s">
        <v>1605</v>
      </c>
      <c r="G384" s="94"/>
    </row>
    <row r="385" spans="1:7" x14ac:dyDescent="0.25">
      <c r="A385" s="95" t="s">
        <v>23</v>
      </c>
      <c r="B385" s="95" t="s">
        <v>23</v>
      </c>
      <c r="C385" s="94">
        <v>0</v>
      </c>
      <c r="D385" s="94" t="s">
        <v>1522</v>
      </c>
      <c r="E385" s="94" t="s">
        <v>23</v>
      </c>
      <c r="F385" s="94" t="s">
        <v>23</v>
      </c>
      <c r="G385" s="94"/>
    </row>
    <row r="386" spans="1:7" x14ac:dyDescent="0.25">
      <c r="A386" s="95" t="s">
        <v>23</v>
      </c>
      <c r="B386" s="95" t="s">
        <v>23</v>
      </c>
      <c r="C386" s="94">
        <v>0</v>
      </c>
      <c r="D386" s="94" t="s">
        <v>1522</v>
      </c>
      <c r="E386" s="94" t="s">
        <v>23</v>
      </c>
      <c r="F386" s="94" t="s">
        <v>23</v>
      </c>
      <c r="G386" s="94"/>
    </row>
    <row r="387" spans="1:7" x14ac:dyDescent="0.25">
      <c r="A387" s="95" t="s">
        <v>23</v>
      </c>
      <c r="B387" s="95" t="s">
        <v>23</v>
      </c>
      <c r="C387" s="94">
        <v>0</v>
      </c>
      <c r="D387" s="94" t="s">
        <v>1522</v>
      </c>
      <c r="E387" s="94" t="s">
        <v>23</v>
      </c>
      <c r="F387" s="94" t="s">
        <v>23</v>
      </c>
      <c r="G387" s="94"/>
    </row>
    <row r="388" spans="1:7" x14ac:dyDescent="0.25">
      <c r="A388" s="95" t="s">
        <v>23</v>
      </c>
      <c r="B388" s="95" t="s">
        <v>23</v>
      </c>
      <c r="C388" s="94">
        <v>0</v>
      </c>
      <c r="D388" s="94" t="s">
        <v>1522</v>
      </c>
      <c r="E388" s="94" t="s">
        <v>23</v>
      </c>
      <c r="F388" s="94" t="s">
        <v>23</v>
      </c>
      <c r="G388" s="94"/>
    </row>
    <row r="389" spans="1:7" x14ac:dyDescent="0.25">
      <c r="A389" s="95" t="s">
        <v>23</v>
      </c>
      <c r="B389" s="95" t="s">
        <v>23</v>
      </c>
      <c r="C389" s="94">
        <v>0</v>
      </c>
      <c r="D389" s="94" t="s">
        <v>1522</v>
      </c>
      <c r="E389" s="94" t="s">
        <v>23</v>
      </c>
      <c r="F389" s="94" t="s">
        <v>23</v>
      </c>
      <c r="G389" s="94"/>
    </row>
    <row r="390" spans="1:7" x14ac:dyDescent="0.25">
      <c r="A390" s="95" t="s">
        <v>23</v>
      </c>
      <c r="B390" s="95" t="s">
        <v>23</v>
      </c>
      <c r="C390" s="94">
        <v>0</v>
      </c>
      <c r="D390" s="94" t="s">
        <v>1522</v>
      </c>
      <c r="E390" s="94" t="s">
        <v>23</v>
      </c>
      <c r="F390" s="94" t="s">
        <v>23</v>
      </c>
      <c r="G390" s="94"/>
    </row>
    <row r="391" spans="1:7" x14ac:dyDescent="0.25">
      <c r="A391" s="95" t="s">
        <v>23</v>
      </c>
      <c r="B391" s="95" t="s">
        <v>23</v>
      </c>
      <c r="C391" s="94">
        <v>0</v>
      </c>
      <c r="D391" s="94" t="s">
        <v>1522</v>
      </c>
      <c r="E391" s="94" t="s">
        <v>23</v>
      </c>
      <c r="F391" s="94" t="s">
        <v>23</v>
      </c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8" t="s">
        <v>23</v>
      </c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8" t="s">
        <v>23</v>
      </c>
      <c r="B408" s="94"/>
      <c r="C408" s="98" t="s">
        <v>23</v>
      </c>
      <c r="D408" s="94"/>
      <c r="E408" s="94"/>
      <c r="F408" s="94"/>
      <c r="G408" s="94"/>
    </row>
    <row r="409" spans="1:7" x14ac:dyDescent="0.25">
      <c r="A409" s="98" t="s">
        <v>1555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8" t="s">
        <v>1539</v>
      </c>
      <c r="B411" s="94"/>
      <c r="C411" s="94">
        <f>'PRIMA NOTA'!F601</f>
        <v>22330.859999999997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7" t="s">
        <v>1540</v>
      </c>
      <c r="B414" s="127"/>
      <c r="C414" s="138">
        <f>C409-C411</f>
        <v>0</v>
      </c>
      <c r="D414" s="94"/>
      <c r="E414" s="94"/>
      <c r="F414" s="94"/>
      <c r="G414" s="94"/>
    </row>
    <row r="417" spans="1:7" x14ac:dyDescent="0.25">
      <c r="A417" s="98" t="s">
        <v>1512</v>
      </c>
      <c r="B417" s="98" t="s">
        <v>1513</v>
      </c>
      <c r="C417" s="98" t="s">
        <v>28</v>
      </c>
      <c r="D417" s="98" t="s">
        <v>1514</v>
      </c>
      <c r="E417" s="98" t="s">
        <v>1515</v>
      </c>
      <c r="F417" s="98" t="s">
        <v>2</v>
      </c>
      <c r="G417" s="98" t="s">
        <v>175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31">
        <v>45303</v>
      </c>
      <c r="B419" s="131">
        <v>45303</v>
      </c>
      <c r="C419">
        <v>584</v>
      </c>
      <c r="D419" t="s">
        <v>1522</v>
      </c>
      <c r="E419">
        <v>480</v>
      </c>
      <c r="F419" t="s">
        <v>1587</v>
      </c>
    </row>
    <row r="420" spans="1:7" x14ac:dyDescent="0.25">
      <c r="A420" s="131">
        <v>45303</v>
      </c>
      <c r="B420" s="131">
        <v>45303</v>
      </c>
      <c r="C420">
        <v>628</v>
      </c>
      <c r="D420" t="s">
        <v>1522</v>
      </c>
      <c r="E420">
        <v>480</v>
      </c>
      <c r="F420" t="s">
        <v>1606</v>
      </c>
    </row>
    <row r="421" spans="1:7" x14ac:dyDescent="0.25">
      <c r="A421" s="131">
        <v>45303</v>
      </c>
      <c r="B421" s="131">
        <v>45303</v>
      </c>
      <c r="C421">
        <v>186.29</v>
      </c>
      <c r="D421" t="s">
        <v>1522</v>
      </c>
      <c r="E421">
        <v>480</v>
      </c>
      <c r="F421" t="s">
        <v>1607</v>
      </c>
    </row>
    <row r="422" spans="1:7" x14ac:dyDescent="0.25">
      <c r="A422" s="131">
        <v>45303</v>
      </c>
      <c r="B422" s="131">
        <v>45303</v>
      </c>
      <c r="C422">
        <v>3677.29</v>
      </c>
      <c r="D422" t="s">
        <v>1522</v>
      </c>
      <c r="E422">
        <v>480</v>
      </c>
      <c r="F422" t="s">
        <v>1608</v>
      </c>
    </row>
    <row r="423" spans="1:7" x14ac:dyDescent="0.25">
      <c r="A423" s="131">
        <v>45303</v>
      </c>
      <c r="B423" s="131">
        <v>45303</v>
      </c>
      <c r="C423">
        <v>8224.61</v>
      </c>
      <c r="D423" t="s">
        <v>1522</v>
      </c>
      <c r="E423">
        <v>480</v>
      </c>
      <c r="F423" t="s">
        <v>1609</v>
      </c>
    </row>
    <row r="424" spans="1:7" x14ac:dyDescent="0.25">
      <c r="A424" s="131">
        <v>45303</v>
      </c>
      <c r="B424" s="131">
        <v>45303</v>
      </c>
      <c r="C424">
        <v>3914.98</v>
      </c>
      <c r="D424" t="s">
        <v>1522</v>
      </c>
      <c r="E424">
        <v>480</v>
      </c>
      <c r="F424" t="s">
        <v>1610</v>
      </c>
    </row>
    <row r="425" spans="1:7" x14ac:dyDescent="0.25">
      <c r="A425" s="131">
        <v>45303</v>
      </c>
      <c r="B425" s="131">
        <v>45303</v>
      </c>
      <c r="C425">
        <v>143</v>
      </c>
      <c r="D425" t="s">
        <v>1522</v>
      </c>
      <c r="E425">
        <v>480</v>
      </c>
      <c r="F425" t="s">
        <v>1611</v>
      </c>
    </row>
    <row r="426" spans="1:7" x14ac:dyDescent="0.25">
      <c r="A426" s="131">
        <v>45303</v>
      </c>
      <c r="B426" s="131">
        <v>45303</v>
      </c>
      <c r="C426">
        <v>477</v>
      </c>
      <c r="D426" t="s">
        <v>1522</v>
      </c>
      <c r="E426">
        <v>480</v>
      </c>
      <c r="F426" t="s">
        <v>1612</v>
      </c>
    </row>
    <row r="427" spans="1:7" x14ac:dyDescent="0.25">
      <c r="A427" s="131">
        <v>45303</v>
      </c>
      <c r="B427" s="131">
        <v>45303</v>
      </c>
      <c r="C427">
        <v>1489</v>
      </c>
      <c r="D427" t="s">
        <v>1522</v>
      </c>
      <c r="E427">
        <v>480</v>
      </c>
      <c r="F427" t="s">
        <v>1613</v>
      </c>
    </row>
    <row r="428" spans="1:7" x14ac:dyDescent="0.25">
      <c r="A428" s="131" t="s">
        <v>23</v>
      </c>
      <c r="B428" s="131" t="s">
        <v>23</v>
      </c>
      <c r="C428">
        <v>0</v>
      </c>
      <c r="D428" t="s">
        <v>1522</v>
      </c>
      <c r="E428" t="s">
        <v>23</v>
      </c>
      <c r="F428" t="s">
        <v>23</v>
      </c>
    </row>
    <row r="429" spans="1:7" x14ac:dyDescent="0.25">
      <c r="A429" s="131">
        <v>45303</v>
      </c>
      <c r="B429" s="131">
        <v>45303</v>
      </c>
      <c r="C429">
        <v>273.01</v>
      </c>
      <c r="D429" t="s">
        <v>1522</v>
      </c>
      <c r="E429">
        <v>480</v>
      </c>
      <c r="F429" t="s">
        <v>1614</v>
      </c>
    </row>
    <row r="430" spans="1:7" x14ac:dyDescent="0.25">
      <c r="A430" s="131">
        <v>45303</v>
      </c>
      <c r="B430" s="131">
        <v>45303</v>
      </c>
      <c r="C430">
        <v>7619.32</v>
      </c>
      <c r="D430" t="s">
        <v>1522</v>
      </c>
      <c r="E430">
        <v>480</v>
      </c>
      <c r="F430" t="s">
        <v>1615</v>
      </c>
    </row>
    <row r="431" spans="1:7" x14ac:dyDescent="0.25">
      <c r="A431" s="131">
        <v>45303</v>
      </c>
      <c r="B431" s="131">
        <v>45303</v>
      </c>
      <c r="C431">
        <v>924.5</v>
      </c>
      <c r="D431" t="s">
        <v>1522</v>
      </c>
      <c r="E431">
        <v>480</v>
      </c>
      <c r="F431" t="s">
        <v>1616</v>
      </c>
    </row>
    <row r="432" spans="1:7" x14ac:dyDescent="0.25">
      <c r="A432" s="131">
        <v>45303</v>
      </c>
      <c r="B432" s="131">
        <v>45303</v>
      </c>
      <c r="C432">
        <v>644.20000000000005</v>
      </c>
      <c r="D432" t="s">
        <v>1522</v>
      </c>
      <c r="E432">
        <v>480</v>
      </c>
      <c r="F432" t="s">
        <v>1617</v>
      </c>
    </row>
    <row r="433" spans="1:7" x14ac:dyDescent="0.25">
      <c r="A433" s="131">
        <v>45303</v>
      </c>
      <c r="B433" s="131">
        <v>45303</v>
      </c>
      <c r="C433">
        <v>213.5</v>
      </c>
      <c r="D433" t="s">
        <v>1522</v>
      </c>
      <c r="E433" t="s">
        <v>1528</v>
      </c>
      <c r="F433" t="s">
        <v>1618</v>
      </c>
    </row>
    <row r="434" spans="1:7" x14ac:dyDescent="0.25">
      <c r="A434" s="131" t="s">
        <v>23</v>
      </c>
      <c r="B434" s="131" t="s">
        <v>23</v>
      </c>
      <c r="C434">
        <v>0</v>
      </c>
      <c r="D434" t="s">
        <v>1522</v>
      </c>
      <c r="E434" t="s">
        <v>23</v>
      </c>
      <c r="F434" t="s">
        <v>23</v>
      </c>
    </row>
    <row r="435" spans="1:7" x14ac:dyDescent="0.25">
      <c r="A435" s="131">
        <v>45303</v>
      </c>
      <c r="B435" s="131">
        <v>45303</v>
      </c>
      <c r="C435">
        <v>684.5</v>
      </c>
      <c r="D435" t="s">
        <v>1522</v>
      </c>
      <c r="E435" t="s">
        <v>1528</v>
      </c>
      <c r="F435" t="s">
        <v>1619</v>
      </c>
    </row>
    <row r="436" spans="1:7" x14ac:dyDescent="0.25">
      <c r="A436" s="131">
        <v>45303</v>
      </c>
      <c r="B436" s="131">
        <v>45303</v>
      </c>
      <c r="C436">
        <v>0</v>
      </c>
      <c r="D436" t="s">
        <v>1522</v>
      </c>
      <c r="E436">
        <v>260</v>
      </c>
      <c r="F436" t="s">
        <v>1620</v>
      </c>
    </row>
    <row r="437" spans="1:7" x14ac:dyDescent="0.25">
      <c r="A437" s="131">
        <v>45303</v>
      </c>
      <c r="B437" s="131">
        <v>45303</v>
      </c>
      <c r="C437">
        <v>0</v>
      </c>
      <c r="D437" t="s">
        <v>1522</v>
      </c>
      <c r="E437">
        <v>260</v>
      </c>
      <c r="F437" t="s">
        <v>1621</v>
      </c>
    </row>
    <row r="438" spans="1:7" x14ac:dyDescent="0.25">
      <c r="A438" s="131">
        <v>45303</v>
      </c>
      <c r="B438" s="131">
        <v>45303</v>
      </c>
      <c r="C438">
        <v>0</v>
      </c>
      <c r="D438" t="s">
        <v>1522</v>
      </c>
      <c r="E438">
        <v>662</v>
      </c>
      <c r="F438" t="s">
        <v>1622</v>
      </c>
    </row>
    <row r="439" spans="1:7" x14ac:dyDescent="0.25">
      <c r="A439" s="131">
        <v>45303</v>
      </c>
      <c r="B439" s="131">
        <v>45303</v>
      </c>
      <c r="C439">
        <v>0</v>
      </c>
      <c r="D439" t="s">
        <v>1522</v>
      </c>
      <c r="E439">
        <v>662</v>
      </c>
      <c r="F439" t="s">
        <v>1623</v>
      </c>
    </row>
    <row r="440" spans="1:7" x14ac:dyDescent="0.25">
      <c r="A440" s="131">
        <v>45303</v>
      </c>
      <c r="B440" s="131">
        <v>45303</v>
      </c>
      <c r="C440">
        <v>0</v>
      </c>
      <c r="D440" t="s">
        <v>1522</v>
      </c>
      <c r="E440">
        <v>480</v>
      </c>
      <c r="F440" t="s">
        <v>1624</v>
      </c>
    </row>
    <row r="441" spans="1:7" x14ac:dyDescent="0.25">
      <c r="A441" s="131">
        <v>45303</v>
      </c>
      <c r="B441" s="131">
        <v>45303</v>
      </c>
      <c r="C441">
        <v>617.14</v>
      </c>
      <c r="D441" t="s">
        <v>1522</v>
      </c>
      <c r="E441">
        <v>480</v>
      </c>
      <c r="F441" t="s">
        <v>1625</v>
      </c>
    </row>
    <row r="442" spans="1:7" x14ac:dyDescent="0.25">
      <c r="A442" s="131">
        <v>45302</v>
      </c>
      <c r="B442" s="131">
        <v>45302</v>
      </c>
      <c r="C442">
        <v>1896</v>
      </c>
      <c r="D442" t="s">
        <v>1522</v>
      </c>
      <c r="E442" t="s">
        <v>1528</v>
      </c>
      <c r="F442" t="s">
        <v>1626</v>
      </c>
      <c r="G442" s="94"/>
    </row>
    <row r="443" spans="1:7" x14ac:dyDescent="0.25">
      <c r="A443" s="131">
        <v>45302</v>
      </c>
      <c r="B443" s="131">
        <v>45302</v>
      </c>
      <c r="C443">
        <v>1380</v>
      </c>
      <c r="D443" t="s">
        <v>1522</v>
      </c>
      <c r="E443" t="s">
        <v>1528</v>
      </c>
      <c r="F443" t="s">
        <v>1627</v>
      </c>
      <c r="G443" s="94"/>
    </row>
    <row r="444" spans="1:7" x14ac:dyDescent="0.25">
      <c r="A444" s="131">
        <v>45302</v>
      </c>
      <c r="B444" s="131">
        <v>45302</v>
      </c>
      <c r="C444">
        <v>25</v>
      </c>
      <c r="D444" t="s">
        <v>1522</v>
      </c>
      <c r="E444" t="s">
        <v>1528</v>
      </c>
      <c r="F444" t="s">
        <v>1628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8" t="s">
        <v>23</v>
      </c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8" t="s">
        <v>23</v>
      </c>
      <c r="B460" s="94"/>
      <c r="C460" s="98" t="s">
        <v>23</v>
      </c>
      <c r="D460" s="94"/>
      <c r="E460" s="94"/>
      <c r="F460" s="94"/>
      <c r="G460" s="94"/>
    </row>
    <row r="461" spans="1:7" x14ac:dyDescent="0.25">
      <c r="A461" s="98" t="s">
        <v>1555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8" t="s">
        <v>1539</v>
      </c>
      <c r="B463" s="94"/>
      <c r="C463" s="94">
        <f>'PRIMA NOTA'!F662</f>
        <v>33601.340000000004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7" t="s">
        <v>1540</v>
      </c>
      <c r="B466" s="127"/>
      <c r="C466" s="138">
        <f>C461-C463</f>
        <v>0</v>
      </c>
      <c r="D466" s="94"/>
      <c r="E466" s="94"/>
      <c r="F466" s="94"/>
      <c r="G466" s="94"/>
    </row>
    <row r="469" spans="1:7" x14ac:dyDescent="0.25">
      <c r="A469" s="98" t="s">
        <v>1512</v>
      </c>
      <c r="B469" s="98" t="s">
        <v>1513</v>
      </c>
      <c r="C469" s="98" t="s">
        <v>28</v>
      </c>
      <c r="D469" s="98" t="s">
        <v>1514</v>
      </c>
      <c r="E469" s="98" t="s">
        <v>1515</v>
      </c>
      <c r="F469" s="98" t="s">
        <v>2</v>
      </c>
      <c r="G469" s="98" t="s">
        <v>175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31">
        <v>45306</v>
      </c>
      <c r="B471" s="131">
        <v>45306</v>
      </c>
      <c r="C471">
        <v>5967.04</v>
      </c>
      <c r="D471" t="s">
        <v>1522</v>
      </c>
      <c r="E471">
        <v>480</v>
      </c>
      <c r="F471" t="s">
        <v>1629</v>
      </c>
      <c r="G471" s="94"/>
    </row>
    <row r="472" spans="1:7" x14ac:dyDescent="0.25">
      <c r="A472" s="131">
        <v>45306</v>
      </c>
      <c r="B472" s="131">
        <v>45306</v>
      </c>
      <c r="C472">
        <v>830</v>
      </c>
      <c r="D472" t="s">
        <v>1522</v>
      </c>
      <c r="E472">
        <v>480</v>
      </c>
      <c r="F472" t="s">
        <v>1630</v>
      </c>
      <c r="G472" s="94"/>
    </row>
    <row r="473" spans="1:7" x14ac:dyDescent="0.25">
      <c r="A473" s="131">
        <v>45306</v>
      </c>
      <c r="B473" s="131">
        <v>45306</v>
      </c>
      <c r="C473">
        <v>41.62</v>
      </c>
      <c r="D473" t="s">
        <v>1522</v>
      </c>
      <c r="E473">
        <v>480</v>
      </c>
      <c r="F473" t="s">
        <v>1631</v>
      </c>
      <c r="G473" s="94"/>
    </row>
    <row r="474" spans="1:7" x14ac:dyDescent="0.25">
      <c r="A474" s="131">
        <v>45306</v>
      </c>
      <c r="B474" s="131">
        <v>45306</v>
      </c>
      <c r="C474">
        <v>928.99</v>
      </c>
      <c r="D474" t="s">
        <v>1522</v>
      </c>
      <c r="E474">
        <v>480</v>
      </c>
      <c r="F474" t="s">
        <v>1632</v>
      </c>
      <c r="G474" s="94"/>
    </row>
    <row r="475" spans="1:7" x14ac:dyDescent="0.25">
      <c r="A475" s="131">
        <v>45306</v>
      </c>
      <c r="B475" s="131">
        <v>45306</v>
      </c>
      <c r="C475">
        <v>620</v>
      </c>
      <c r="D475" t="s">
        <v>1522</v>
      </c>
      <c r="E475">
        <v>480</v>
      </c>
      <c r="F475" t="s">
        <v>1633</v>
      </c>
      <c r="G475" s="94"/>
    </row>
    <row r="476" spans="1:7" x14ac:dyDescent="0.25">
      <c r="A476" s="131">
        <v>45306</v>
      </c>
      <c r="B476" s="131">
        <v>45306</v>
      </c>
      <c r="C476">
        <v>2950.52</v>
      </c>
      <c r="D476" t="s">
        <v>1522</v>
      </c>
      <c r="E476">
        <v>480</v>
      </c>
      <c r="F476" t="s">
        <v>1634</v>
      </c>
      <c r="G476" s="94"/>
    </row>
    <row r="477" spans="1:7" x14ac:dyDescent="0.25">
      <c r="A477" s="131">
        <v>45306</v>
      </c>
      <c r="B477" s="131">
        <v>45305</v>
      </c>
      <c r="C477">
        <v>604.5</v>
      </c>
      <c r="D477" t="s">
        <v>1522</v>
      </c>
      <c r="E477" t="s">
        <v>1528</v>
      </c>
      <c r="F477" t="s">
        <v>1635</v>
      </c>
      <c r="G477" s="94"/>
    </row>
    <row r="478" spans="1:7" x14ac:dyDescent="0.25">
      <c r="A478" s="131" t="s">
        <v>23</v>
      </c>
      <c r="B478" s="131" t="s">
        <v>23</v>
      </c>
      <c r="C478">
        <v>0</v>
      </c>
      <c r="D478" t="s">
        <v>1522</v>
      </c>
      <c r="E478" t="s">
        <v>23</v>
      </c>
      <c r="F478" t="s">
        <v>23</v>
      </c>
      <c r="G478" s="94"/>
    </row>
    <row r="479" spans="1:7" x14ac:dyDescent="0.25">
      <c r="A479" s="131" t="s">
        <v>23</v>
      </c>
      <c r="B479" s="131" t="s">
        <v>23</v>
      </c>
      <c r="C479">
        <v>0</v>
      </c>
      <c r="D479" t="s">
        <v>1522</v>
      </c>
      <c r="E479" t="s">
        <v>23</v>
      </c>
      <c r="F479" t="s">
        <v>23</v>
      </c>
      <c r="G479" s="94"/>
    </row>
    <row r="480" spans="1:7" x14ac:dyDescent="0.25">
      <c r="A480" s="131" t="s">
        <v>23</v>
      </c>
      <c r="B480" s="131" t="s">
        <v>23</v>
      </c>
      <c r="C480">
        <v>0</v>
      </c>
      <c r="D480" t="s">
        <v>1522</v>
      </c>
      <c r="E480" t="s">
        <v>23</v>
      </c>
      <c r="F480" t="s">
        <v>23</v>
      </c>
      <c r="G480" s="94"/>
    </row>
    <row r="481" spans="1:7" x14ac:dyDescent="0.25">
      <c r="A481" s="131" t="s">
        <v>23</v>
      </c>
      <c r="B481" s="131" t="s">
        <v>23</v>
      </c>
      <c r="C481">
        <v>0</v>
      </c>
      <c r="D481" t="s">
        <v>1522</v>
      </c>
      <c r="E481" t="s">
        <v>23</v>
      </c>
      <c r="F481" t="s">
        <v>23</v>
      </c>
      <c r="G481" s="94"/>
    </row>
    <row r="482" spans="1:7" x14ac:dyDescent="0.25">
      <c r="A482" s="131">
        <v>45306</v>
      </c>
      <c r="B482" s="131">
        <v>45306</v>
      </c>
      <c r="C482">
        <v>1357.5</v>
      </c>
      <c r="D482" t="s">
        <v>1522</v>
      </c>
      <c r="E482" t="s">
        <v>1528</v>
      </c>
      <c r="F482" t="s">
        <v>1636</v>
      </c>
      <c r="G482" s="94"/>
    </row>
    <row r="483" spans="1:7" x14ac:dyDescent="0.25">
      <c r="A483" s="131">
        <v>45306</v>
      </c>
      <c r="B483" s="131">
        <v>45306</v>
      </c>
      <c r="C483">
        <v>1050</v>
      </c>
      <c r="D483" t="s">
        <v>1522</v>
      </c>
      <c r="E483">
        <v>480</v>
      </c>
      <c r="F483" t="s">
        <v>1637</v>
      </c>
      <c r="G483" s="94"/>
    </row>
    <row r="484" spans="1:7" x14ac:dyDescent="0.25">
      <c r="A484" s="131">
        <v>45306</v>
      </c>
      <c r="B484" s="131">
        <v>45306</v>
      </c>
      <c r="C484">
        <v>3553.02</v>
      </c>
      <c r="D484" t="s">
        <v>1522</v>
      </c>
      <c r="E484">
        <v>480</v>
      </c>
      <c r="F484" t="s">
        <v>1638</v>
      </c>
      <c r="G484" s="94"/>
    </row>
    <row r="485" spans="1:7" x14ac:dyDescent="0.25">
      <c r="A485" s="131">
        <v>45306</v>
      </c>
      <c r="B485" s="131">
        <v>45306</v>
      </c>
      <c r="C485">
        <v>2401.5700000000002</v>
      </c>
      <c r="D485" t="s">
        <v>1522</v>
      </c>
      <c r="E485">
        <v>480</v>
      </c>
      <c r="F485" t="s">
        <v>1639</v>
      </c>
      <c r="G485" s="94"/>
    </row>
    <row r="486" spans="1:7" x14ac:dyDescent="0.25">
      <c r="A486" s="131">
        <v>45306</v>
      </c>
      <c r="B486" s="131">
        <v>45306</v>
      </c>
      <c r="C486">
        <v>784</v>
      </c>
      <c r="D486" t="s">
        <v>1522</v>
      </c>
      <c r="E486">
        <v>480</v>
      </c>
      <c r="F486" t="s">
        <v>1640</v>
      </c>
      <c r="G486" s="94"/>
    </row>
    <row r="487" spans="1:7" x14ac:dyDescent="0.25">
      <c r="A487" s="131">
        <v>45306</v>
      </c>
      <c r="B487" s="131">
        <v>45306</v>
      </c>
      <c r="C487">
        <v>112</v>
      </c>
      <c r="D487" t="s">
        <v>1522</v>
      </c>
      <c r="E487">
        <v>480</v>
      </c>
      <c r="F487" t="s">
        <v>1641</v>
      </c>
      <c r="G487" s="94"/>
    </row>
    <row r="488" spans="1:7" x14ac:dyDescent="0.25">
      <c r="A488" s="131">
        <v>45306</v>
      </c>
      <c r="B488" s="131">
        <v>45306</v>
      </c>
      <c r="C488">
        <v>3129.04</v>
      </c>
      <c r="D488" t="s">
        <v>1522</v>
      </c>
      <c r="E488">
        <v>480</v>
      </c>
      <c r="F488" t="s">
        <v>1642</v>
      </c>
      <c r="G488" s="94"/>
    </row>
    <row r="489" spans="1:7" x14ac:dyDescent="0.25">
      <c r="A489" s="131">
        <v>45306</v>
      </c>
      <c r="B489" s="131">
        <v>45306</v>
      </c>
      <c r="C489">
        <v>440</v>
      </c>
      <c r="D489" t="s">
        <v>1522</v>
      </c>
      <c r="E489" t="s">
        <v>1528</v>
      </c>
      <c r="F489" t="s">
        <v>1643</v>
      </c>
      <c r="G489" s="94"/>
    </row>
    <row r="490" spans="1:7" x14ac:dyDescent="0.25">
      <c r="A490" s="131">
        <v>45303</v>
      </c>
      <c r="B490" s="131">
        <v>45303</v>
      </c>
      <c r="C490">
        <v>1291.1500000000001</v>
      </c>
      <c r="D490" t="s">
        <v>1522</v>
      </c>
      <c r="E490">
        <v>480</v>
      </c>
      <c r="F490" t="s">
        <v>1644</v>
      </c>
      <c r="G490" s="94"/>
    </row>
    <row r="491" spans="1:7" x14ac:dyDescent="0.25">
      <c r="A491" s="131">
        <v>45303</v>
      </c>
      <c r="B491" s="131">
        <v>45303</v>
      </c>
      <c r="C491">
        <v>883</v>
      </c>
      <c r="D491" t="s">
        <v>1522</v>
      </c>
      <c r="E491">
        <v>480</v>
      </c>
      <c r="F491" t="s">
        <v>1645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8" t="s">
        <v>23</v>
      </c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8" t="s">
        <v>23</v>
      </c>
      <c r="B512" s="94"/>
      <c r="C512" s="98" t="s">
        <v>23</v>
      </c>
      <c r="D512" s="94"/>
      <c r="E512" s="94"/>
      <c r="F512" s="94"/>
      <c r="G512" s="94"/>
    </row>
    <row r="513" spans="1:7" x14ac:dyDescent="0.25">
      <c r="A513" s="98" t="s">
        <v>1555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8" t="s">
        <v>1539</v>
      </c>
      <c r="B515" s="94"/>
      <c r="C515" s="94">
        <f>'PRIMA NOTA'!F723</f>
        <v>26943.949999999997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7" t="s">
        <v>1540</v>
      </c>
      <c r="B518" s="127"/>
      <c r="C518" s="138">
        <f>C513-C515</f>
        <v>0</v>
      </c>
      <c r="D518" s="94"/>
      <c r="E518" s="94"/>
      <c r="F518" s="94"/>
      <c r="G518" s="94"/>
    </row>
    <row r="521" spans="1:7" x14ac:dyDescent="0.25">
      <c r="A521" s="98" t="s">
        <v>1512</v>
      </c>
      <c r="B521" s="98" t="s">
        <v>1513</v>
      </c>
      <c r="C521" s="98" t="s">
        <v>28</v>
      </c>
      <c r="D521" s="98" t="s">
        <v>1514</v>
      </c>
      <c r="E521" s="98" t="s">
        <v>1515</v>
      </c>
      <c r="F521" s="98" t="s">
        <v>2</v>
      </c>
      <c r="G521" s="98" t="s">
        <v>175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31">
        <v>45307</v>
      </c>
      <c r="B523" s="131">
        <v>45307</v>
      </c>
      <c r="C523">
        <v>392.5</v>
      </c>
      <c r="D523" t="s">
        <v>1522</v>
      </c>
      <c r="E523">
        <v>480</v>
      </c>
      <c r="F523" t="s">
        <v>1646</v>
      </c>
      <c r="G523" s="94"/>
    </row>
    <row r="524" spans="1:7" x14ac:dyDescent="0.25">
      <c r="A524" s="131">
        <v>45307</v>
      </c>
      <c r="B524" s="131">
        <v>45307</v>
      </c>
      <c r="C524">
        <v>1269</v>
      </c>
      <c r="D524" t="s">
        <v>1522</v>
      </c>
      <c r="E524">
        <v>480</v>
      </c>
      <c r="F524" t="s">
        <v>1647</v>
      </c>
      <c r="G524" s="94"/>
    </row>
    <row r="525" spans="1:7" x14ac:dyDescent="0.25">
      <c r="A525" s="131">
        <v>45307</v>
      </c>
      <c r="B525" s="131">
        <v>45307</v>
      </c>
      <c r="C525">
        <v>1371</v>
      </c>
      <c r="D525" t="s">
        <v>1522</v>
      </c>
      <c r="E525">
        <v>480</v>
      </c>
      <c r="F525" t="s">
        <v>1648</v>
      </c>
      <c r="G525" s="94"/>
    </row>
    <row r="526" spans="1:7" x14ac:dyDescent="0.25">
      <c r="A526" s="131" t="s">
        <v>23</v>
      </c>
      <c r="B526" s="131" t="s">
        <v>23</v>
      </c>
      <c r="C526">
        <v>0</v>
      </c>
      <c r="D526" t="s">
        <v>1522</v>
      </c>
      <c r="E526" t="s">
        <v>23</v>
      </c>
      <c r="F526" t="s">
        <v>23</v>
      </c>
      <c r="G526" s="94"/>
    </row>
    <row r="527" spans="1:7" x14ac:dyDescent="0.25">
      <c r="A527" s="131" t="s">
        <v>23</v>
      </c>
      <c r="B527" s="131" t="s">
        <v>23</v>
      </c>
      <c r="C527">
        <v>0</v>
      </c>
      <c r="D527" t="s">
        <v>1522</v>
      </c>
      <c r="E527" t="s">
        <v>23</v>
      </c>
      <c r="F527" t="s">
        <v>23</v>
      </c>
      <c r="G527" s="94"/>
    </row>
    <row r="528" spans="1:7" x14ac:dyDescent="0.25">
      <c r="A528" s="131">
        <v>45307</v>
      </c>
      <c r="B528" s="131">
        <v>45307</v>
      </c>
      <c r="C528">
        <v>446</v>
      </c>
      <c r="D528" t="s">
        <v>1522</v>
      </c>
      <c r="E528">
        <v>480</v>
      </c>
      <c r="F528" t="s">
        <v>1649</v>
      </c>
      <c r="G528" s="94"/>
    </row>
    <row r="529" spans="1:7" x14ac:dyDescent="0.25">
      <c r="A529" s="131">
        <v>45307</v>
      </c>
      <c r="B529" s="131">
        <v>45307</v>
      </c>
      <c r="C529">
        <v>9056.65</v>
      </c>
      <c r="D529" t="s">
        <v>1522</v>
      </c>
      <c r="E529">
        <v>480</v>
      </c>
      <c r="F529" t="s">
        <v>1650</v>
      </c>
      <c r="G529" s="94"/>
    </row>
    <row r="530" spans="1:7" x14ac:dyDescent="0.25">
      <c r="A530" s="131">
        <v>45307</v>
      </c>
      <c r="B530" s="131">
        <v>45307</v>
      </c>
      <c r="C530">
        <v>333</v>
      </c>
      <c r="D530" t="s">
        <v>1522</v>
      </c>
      <c r="E530">
        <v>480</v>
      </c>
      <c r="F530" t="s">
        <v>1651</v>
      </c>
      <c r="G530" s="94"/>
    </row>
    <row r="531" spans="1:7" x14ac:dyDescent="0.25">
      <c r="A531" s="131">
        <v>45307</v>
      </c>
      <c r="B531" s="131">
        <v>45307</v>
      </c>
      <c r="C531">
        <v>1477</v>
      </c>
      <c r="D531" t="s">
        <v>1522</v>
      </c>
      <c r="E531">
        <v>480</v>
      </c>
      <c r="F531" t="s">
        <v>1652</v>
      </c>
      <c r="G531" s="94"/>
    </row>
    <row r="532" spans="1:7" x14ac:dyDescent="0.25">
      <c r="A532" s="131">
        <v>45307</v>
      </c>
      <c r="B532" s="131">
        <v>45307</v>
      </c>
      <c r="C532">
        <v>800</v>
      </c>
      <c r="D532" t="s">
        <v>1522</v>
      </c>
      <c r="E532" t="s">
        <v>1528</v>
      </c>
      <c r="F532" t="s">
        <v>1653</v>
      </c>
      <c r="G532" s="94"/>
    </row>
    <row r="533" spans="1:7" x14ac:dyDescent="0.25">
      <c r="A533" s="131">
        <v>45307</v>
      </c>
      <c r="B533" s="131">
        <v>45307</v>
      </c>
      <c r="C533">
        <v>774</v>
      </c>
      <c r="D533" t="s">
        <v>1522</v>
      </c>
      <c r="E533">
        <v>480</v>
      </c>
      <c r="F533" t="s">
        <v>1654</v>
      </c>
      <c r="G533" s="94"/>
    </row>
    <row r="534" spans="1:7" x14ac:dyDescent="0.25">
      <c r="A534" s="131">
        <v>45307</v>
      </c>
      <c r="B534" s="131">
        <v>45307</v>
      </c>
      <c r="C534">
        <v>4666.57</v>
      </c>
      <c r="D534" t="s">
        <v>1522</v>
      </c>
      <c r="E534">
        <v>480</v>
      </c>
      <c r="F534" t="s">
        <v>1655</v>
      </c>
      <c r="G534" s="94"/>
    </row>
    <row r="535" spans="1:7" x14ac:dyDescent="0.25">
      <c r="A535" s="131">
        <v>45307</v>
      </c>
      <c r="B535" s="131">
        <v>45307</v>
      </c>
      <c r="C535">
        <v>315</v>
      </c>
      <c r="D535" t="s">
        <v>1522</v>
      </c>
      <c r="E535">
        <v>480</v>
      </c>
      <c r="F535" t="s">
        <v>1656</v>
      </c>
      <c r="G535" s="94"/>
    </row>
    <row r="536" spans="1:7" x14ac:dyDescent="0.25">
      <c r="A536" s="131">
        <v>45307</v>
      </c>
      <c r="B536" s="131">
        <v>45307</v>
      </c>
      <c r="C536">
        <v>950</v>
      </c>
      <c r="D536" t="s">
        <v>1522</v>
      </c>
      <c r="E536">
        <v>480</v>
      </c>
      <c r="F536" t="s">
        <v>1657</v>
      </c>
      <c r="G536" s="94"/>
    </row>
    <row r="537" spans="1:7" x14ac:dyDescent="0.25">
      <c r="A537" s="131">
        <v>45307</v>
      </c>
      <c r="B537" s="131">
        <v>45307</v>
      </c>
      <c r="C537">
        <v>13100.03</v>
      </c>
      <c r="D537" t="s">
        <v>1522</v>
      </c>
      <c r="E537">
        <v>480</v>
      </c>
      <c r="F537" t="s">
        <v>1658</v>
      </c>
      <c r="G537" s="94"/>
    </row>
    <row r="538" spans="1:7" x14ac:dyDescent="0.25">
      <c r="A538" s="131">
        <v>45307</v>
      </c>
      <c r="B538" s="131">
        <v>45307</v>
      </c>
      <c r="C538">
        <v>9088.76</v>
      </c>
      <c r="D538" t="s">
        <v>1522</v>
      </c>
      <c r="E538">
        <v>480</v>
      </c>
      <c r="F538" t="s">
        <v>1659</v>
      </c>
      <c r="G538" s="94"/>
    </row>
    <row r="539" spans="1:7" x14ac:dyDescent="0.25">
      <c r="A539" s="131">
        <v>45307</v>
      </c>
      <c r="B539" s="131">
        <v>45307</v>
      </c>
      <c r="C539">
        <v>560</v>
      </c>
      <c r="D539" t="s">
        <v>1522</v>
      </c>
      <c r="E539">
        <v>480</v>
      </c>
      <c r="F539" t="s">
        <v>1660</v>
      </c>
      <c r="G539" s="94"/>
    </row>
    <row r="540" spans="1:7" x14ac:dyDescent="0.25">
      <c r="A540" s="131">
        <v>45307</v>
      </c>
      <c r="B540" s="131">
        <v>45307</v>
      </c>
      <c r="C540">
        <v>660</v>
      </c>
      <c r="D540" t="s">
        <v>1522</v>
      </c>
      <c r="E540">
        <v>480</v>
      </c>
      <c r="F540" t="s">
        <v>1661</v>
      </c>
      <c r="G540" s="94"/>
    </row>
    <row r="541" spans="1:7" x14ac:dyDescent="0.25">
      <c r="A541" s="131">
        <v>45307</v>
      </c>
      <c r="B541" s="131">
        <v>45307</v>
      </c>
      <c r="C541">
        <v>3626.24</v>
      </c>
      <c r="D541" t="s">
        <v>1522</v>
      </c>
      <c r="E541">
        <v>480</v>
      </c>
      <c r="F541" t="s">
        <v>1662</v>
      </c>
      <c r="G541" s="94"/>
    </row>
    <row r="542" spans="1:7" x14ac:dyDescent="0.25">
      <c r="A542" s="131">
        <v>45307</v>
      </c>
      <c r="B542" s="131">
        <v>45307</v>
      </c>
      <c r="C542">
        <v>795</v>
      </c>
      <c r="D542" t="s">
        <v>1522</v>
      </c>
      <c r="E542">
        <v>480</v>
      </c>
      <c r="F542" t="s">
        <v>1663</v>
      </c>
      <c r="G542" s="94"/>
    </row>
    <row r="543" spans="1:7" x14ac:dyDescent="0.25">
      <c r="A543" s="131">
        <v>45307</v>
      </c>
      <c r="B543" s="131">
        <v>45307</v>
      </c>
      <c r="C543">
        <v>3821.29</v>
      </c>
      <c r="D543" t="s">
        <v>1522</v>
      </c>
      <c r="E543">
        <v>480</v>
      </c>
      <c r="F543" t="s">
        <v>1664</v>
      </c>
      <c r="G543" s="94"/>
    </row>
    <row r="544" spans="1:7" x14ac:dyDescent="0.25">
      <c r="A544" s="131">
        <v>45307</v>
      </c>
      <c r="B544" s="131">
        <v>45307</v>
      </c>
      <c r="C544">
        <v>320</v>
      </c>
      <c r="D544" t="s">
        <v>1522</v>
      </c>
      <c r="E544">
        <v>480</v>
      </c>
      <c r="F544" t="s">
        <v>1665</v>
      </c>
      <c r="G544" s="94"/>
    </row>
    <row r="545" spans="1:7" x14ac:dyDescent="0.25">
      <c r="A545" s="131">
        <v>45307</v>
      </c>
      <c r="B545" s="131">
        <v>45307</v>
      </c>
      <c r="C545">
        <v>57.23</v>
      </c>
      <c r="D545" t="s">
        <v>1522</v>
      </c>
      <c r="E545">
        <v>480</v>
      </c>
      <c r="F545" t="s">
        <v>1666</v>
      </c>
      <c r="G545" s="94"/>
    </row>
    <row r="546" spans="1:7" x14ac:dyDescent="0.25">
      <c r="A546" s="131">
        <v>45307</v>
      </c>
      <c r="B546" s="131">
        <v>45307</v>
      </c>
      <c r="C546">
        <v>3926.48</v>
      </c>
      <c r="D546" t="s">
        <v>1522</v>
      </c>
      <c r="E546">
        <v>480</v>
      </c>
      <c r="F546" t="s">
        <v>1667</v>
      </c>
      <c r="G546" s="94"/>
    </row>
    <row r="547" spans="1:7" x14ac:dyDescent="0.25">
      <c r="A547" s="131">
        <v>45307</v>
      </c>
      <c r="B547" s="131">
        <v>45307</v>
      </c>
      <c r="C547">
        <v>390.5</v>
      </c>
      <c r="D547" t="s">
        <v>1522</v>
      </c>
      <c r="E547">
        <v>480</v>
      </c>
      <c r="F547" t="s">
        <v>1668</v>
      </c>
      <c r="G547" s="94"/>
    </row>
    <row r="548" spans="1:7" x14ac:dyDescent="0.25">
      <c r="A548" s="131">
        <v>45307</v>
      </c>
      <c r="B548" s="131">
        <v>45307</v>
      </c>
      <c r="C548">
        <v>674</v>
      </c>
      <c r="D548" t="s">
        <v>1522</v>
      </c>
      <c r="E548">
        <v>480</v>
      </c>
      <c r="F548" t="s">
        <v>1669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1670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8" t="s">
        <v>23</v>
      </c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8" t="s">
        <v>23</v>
      </c>
      <c r="B564" s="94"/>
      <c r="C564" s="98" t="s">
        <v>23</v>
      </c>
      <c r="D564" s="94"/>
      <c r="E564" s="94"/>
      <c r="F564" s="94"/>
      <c r="G564" s="94"/>
    </row>
    <row r="565" spans="1:7" x14ac:dyDescent="0.25">
      <c r="A565" s="98" t="s">
        <v>1555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8" t="s">
        <v>1539</v>
      </c>
      <c r="B567" s="94"/>
      <c r="C567" s="94">
        <f>'PRIMA NOTA'!F784</f>
        <v>60591.75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7" t="s">
        <v>1540</v>
      </c>
      <c r="B570" s="127"/>
      <c r="C570" s="138">
        <f>C565-C567</f>
        <v>0</v>
      </c>
      <c r="D570" s="94"/>
      <c r="E570" s="94"/>
      <c r="F570" s="94"/>
      <c r="G570" s="94"/>
    </row>
    <row r="573" spans="1:7" x14ac:dyDescent="0.25">
      <c r="A573" s="98" t="s">
        <v>1512</v>
      </c>
      <c r="B573" s="98" t="s">
        <v>1513</v>
      </c>
      <c r="C573" s="98" t="s">
        <v>28</v>
      </c>
      <c r="D573" s="98" t="s">
        <v>1514</v>
      </c>
      <c r="E573" s="98" t="s">
        <v>1515</v>
      </c>
      <c r="F573" s="98" t="s">
        <v>2</v>
      </c>
      <c r="G573" s="98" t="s">
        <v>175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31">
        <v>45308</v>
      </c>
      <c r="B575" s="131">
        <v>45308</v>
      </c>
      <c r="C575">
        <v>1207</v>
      </c>
      <c r="D575" t="s">
        <v>1522</v>
      </c>
      <c r="E575">
        <v>480</v>
      </c>
      <c r="F575" t="s">
        <v>1671</v>
      </c>
      <c r="G575" s="94"/>
    </row>
    <row r="576" spans="1:7" x14ac:dyDescent="0.25">
      <c r="A576" s="131">
        <v>45308</v>
      </c>
      <c r="B576" s="131">
        <v>45308</v>
      </c>
      <c r="C576">
        <v>981</v>
      </c>
      <c r="D576" t="s">
        <v>1522</v>
      </c>
      <c r="E576">
        <v>480</v>
      </c>
      <c r="F576" t="s">
        <v>1672</v>
      </c>
      <c r="G576" s="94"/>
    </row>
    <row r="577" spans="1:7" x14ac:dyDescent="0.25">
      <c r="A577" s="131">
        <v>45308</v>
      </c>
      <c r="B577" s="131">
        <v>45308</v>
      </c>
      <c r="C577">
        <v>285</v>
      </c>
      <c r="D577" t="s">
        <v>1522</v>
      </c>
      <c r="E577">
        <v>480</v>
      </c>
      <c r="F577" t="s">
        <v>1673</v>
      </c>
      <c r="G577" s="94"/>
    </row>
    <row r="578" spans="1:7" x14ac:dyDescent="0.25">
      <c r="A578" s="131">
        <v>45308</v>
      </c>
      <c r="B578" s="131">
        <v>45308</v>
      </c>
      <c r="C578">
        <v>704.5</v>
      </c>
      <c r="D578" t="s">
        <v>1522</v>
      </c>
      <c r="E578">
        <v>480</v>
      </c>
      <c r="F578" t="s">
        <v>1674</v>
      </c>
      <c r="G578" s="94"/>
    </row>
    <row r="579" spans="1:7" x14ac:dyDescent="0.25">
      <c r="A579" s="131">
        <v>45308</v>
      </c>
      <c r="B579" s="131">
        <v>45308</v>
      </c>
      <c r="C579">
        <v>559</v>
      </c>
      <c r="D579" t="s">
        <v>1522</v>
      </c>
      <c r="E579">
        <v>480</v>
      </c>
      <c r="F579" t="s">
        <v>1675</v>
      </c>
      <c r="G579" s="94"/>
    </row>
    <row r="580" spans="1:7" x14ac:dyDescent="0.25">
      <c r="A580" s="131">
        <v>45308</v>
      </c>
      <c r="B580" s="131">
        <v>45308</v>
      </c>
      <c r="C580">
        <v>712.5</v>
      </c>
      <c r="D580" t="s">
        <v>1522</v>
      </c>
      <c r="E580">
        <v>480</v>
      </c>
      <c r="F580" t="s">
        <v>1676</v>
      </c>
      <c r="G580" s="94"/>
    </row>
    <row r="581" spans="1:7" x14ac:dyDescent="0.25">
      <c r="A581" s="131">
        <v>45308</v>
      </c>
      <c r="B581" s="131">
        <v>45308</v>
      </c>
      <c r="C581">
        <v>560.5</v>
      </c>
      <c r="D581" t="s">
        <v>1522</v>
      </c>
      <c r="E581">
        <v>480</v>
      </c>
      <c r="F581" t="s">
        <v>1677</v>
      </c>
      <c r="G581" s="94"/>
    </row>
    <row r="582" spans="1:7" x14ac:dyDescent="0.25">
      <c r="A582" s="131">
        <v>45308</v>
      </c>
      <c r="B582" s="131">
        <v>45308</v>
      </c>
      <c r="C582">
        <v>731</v>
      </c>
      <c r="D582" t="s">
        <v>1522</v>
      </c>
      <c r="E582">
        <v>480</v>
      </c>
      <c r="F582" t="s">
        <v>1624</v>
      </c>
      <c r="G582" s="94"/>
    </row>
    <row r="583" spans="1:7" x14ac:dyDescent="0.25">
      <c r="A583" s="131" t="s">
        <v>23</v>
      </c>
      <c r="B583" s="131" t="s">
        <v>23</v>
      </c>
      <c r="C583">
        <v>0</v>
      </c>
      <c r="D583" t="s">
        <v>1522</v>
      </c>
      <c r="E583">
        <v>260</v>
      </c>
      <c r="F583" t="s">
        <v>1678</v>
      </c>
      <c r="G583" s="94"/>
    </row>
    <row r="584" spans="1:7" x14ac:dyDescent="0.25">
      <c r="A584" s="131" t="s">
        <v>23</v>
      </c>
      <c r="B584" s="131" t="s">
        <v>23</v>
      </c>
      <c r="C584">
        <v>0</v>
      </c>
      <c r="D584" t="s">
        <v>1522</v>
      </c>
      <c r="E584">
        <v>662</v>
      </c>
      <c r="F584" t="s">
        <v>1679</v>
      </c>
      <c r="G584" s="94"/>
    </row>
    <row r="585" spans="1:7" x14ac:dyDescent="0.25">
      <c r="A585" s="131">
        <v>45308</v>
      </c>
      <c r="B585" s="131">
        <v>45308</v>
      </c>
      <c r="C585">
        <v>200</v>
      </c>
      <c r="D585" t="s">
        <v>1522</v>
      </c>
      <c r="E585">
        <v>480</v>
      </c>
      <c r="F585" t="s">
        <v>1680</v>
      </c>
      <c r="G585" s="94"/>
    </row>
    <row r="586" spans="1:7" x14ac:dyDescent="0.25">
      <c r="A586" s="131">
        <v>45308</v>
      </c>
      <c r="B586" s="131">
        <v>45308</v>
      </c>
      <c r="C586">
        <v>80.44</v>
      </c>
      <c r="D586" t="s">
        <v>1522</v>
      </c>
      <c r="E586">
        <v>480</v>
      </c>
      <c r="F586" t="s">
        <v>1681</v>
      </c>
      <c r="G586" s="94"/>
    </row>
    <row r="587" spans="1:7" x14ac:dyDescent="0.25">
      <c r="A587" s="131">
        <v>45308</v>
      </c>
      <c r="B587" s="131">
        <v>45308</v>
      </c>
      <c r="C587">
        <v>130</v>
      </c>
      <c r="D587" t="s">
        <v>1522</v>
      </c>
      <c r="E587">
        <v>480</v>
      </c>
      <c r="F587" t="s">
        <v>1682</v>
      </c>
      <c r="G587" s="94"/>
    </row>
    <row r="588" spans="1:7" x14ac:dyDescent="0.25">
      <c r="A588" s="136" t="s">
        <v>23</v>
      </c>
      <c r="B588" s="136" t="s">
        <v>23</v>
      </c>
      <c r="C588" s="94">
        <v>0</v>
      </c>
      <c r="D588" s="98" t="s">
        <v>23</v>
      </c>
      <c r="E588" s="98" t="s">
        <v>23</v>
      </c>
      <c r="F588" s="98" t="s">
        <v>23</v>
      </c>
      <c r="G588" s="94"/>
    </row>
    <row r="589" spans="1:7" ht="14.4" customHeight="1" x14ac:dyDescent="0.3">
      <c r="A589" s="95"/>
      <c r="B589" s="95"/>
      <c r="C589" s="137" t="s">
        <v>23</v>
      </c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8" t="s">
        <v>23</v>
      </c>
      <c r="B591" s="94"/>
      <c r="C591" s="98" t="s">
        <v>23</v>
      </c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8" t="s">
        <v>23</v>
      </c>
      <c r="B593" s="94"/>
      <c r="C593" s="98" t="s">
        <v>23</v>
      </c>
      <c r="D593" s="98" t="s">
        <v>23</v>
      </c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8" t="s">
        <v>23</v>
      </c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8" t="s">
        <v>23</v>
      </c>
      <c r="B616" s="94"/>
      <c r="C616" s="98" t="s">
        <v>23</v>
      </c>
      <c r="D616" s="94"/>
      <c r="E616" s="94"/>
      <c r="F616" s="94"/>
      <c r="G616" s="94"/>
    </row>
    <row r="617" spans="1:7" x14ac:dyDescent="0.25">
      <c r="A617" s="98" t="s">
        <v>1555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8" t="s">
        <v>1539</v>
      </c>
      <c r="B619" s="94"/>
      <c r="C619" s="94">
        <f>'PRIMA NOTA'!F845</f>
        <v>14378.18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7" t="s">
        <v>1540</v>
      </c>
      <c r="B622" s="127"/>
      <c r="C622" s="138">
        <f>C617-C619</f>
        <v>-8227.2400000000016</v>
      </c>
      <c r="D622" s="94"/>
      <c r="E622" s="94"/>
      <c r="F622" s="94"/>
      <c r="G622" s="94"/>
    </row>
    <row r="625" spans="1:7" x14ac:dyDescent="0.25">
      <c r="A625" s="98" t="s">
        <v>1512</v>
      </c>
      <c r="B625" s="98" t="s">
        <v>1513</v>
      </c>
      <c r="C625" s="98" t="s">
        <v>28</v>
      </c>
      <c r="D625" s="98" t="s">
        <v>1514</v>
      </c>
      <c r="E625" s="98" t="s">
        <v>1515</v>
      </c>
      <c r="F625" s="98" t="s">
        <v>2</v>
      </c>
      <c r="G625" s="98" t="s">
        <v>175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31">
        <v>45309</v>
      </c>
      <c r="B627" s="131">
        <v>45309</v>
      </c>
      <c r="C627">
        <v>1490</v>
      </c>
      <c r="D627" t="s">
        <v>493</v>
      </c>
      <c r="E627">
        <v>480</v>
      </c>
      <c r="F627" t="s">
        <v>1683</v>
      </c>
      <c r="G627" s="94"/>
    </row>
    <row r="628" spans="1:7" x14ac:dyDescent="0.25">
      <c r="A628" s="131">
        <v>45309</v>
      </c>
      <c r="B628" s="131">
        <v>45309</v>
      </c>
      <c r="C628">
        <v>718.5</v>
      </c>
      <c r="D628" t="s">
        <v>493</v>
      </c>
      <c r="E628">
        <v>480</v>
      </c>
      <c r="F628" t="s">
        <v>1684</v>
      </c>
      <c r="G628" s="94"/>
    </row>
    <row r="629" spans="1:7" x14ac:dyDescent="0.25">
      <c r="A629" s="131">
        <v>45309</v>
      </c>
      <c r="B629" s="131">
        <v>45309</v>
      </c>
      <c r="C629">
        <v>359</v>
      </c>
      <c r="D629" t="s">
        <v>493</v>
      </c>
      <c r="E629">
        <v>480</v>
      </c>
      <c r="F629" t="s">
        <v>1685</v>
      </c>
      <c r="G629" s="94"/>
    </row>
    <row r="630" spans="1:7" x14ac:dyDescent="0.25">
      <c r="A630" s="131">
        <v>45309</v>
      </c>
      <c r="B630" s="131">
        <v>45309</v>
      </c>
      <c r="C630">
        <v>274.5</v>
      </c>
      <c r="D630" t="s">
        <v>493</v>
      </c>
      <c r="E630">
        <v>480</v>
      </c>
      <c r="F630" t="s">
        <v>1686</v>
      </c>
      <c r="G630" s="94"/>
    </row>
    <row r="631" spans="1:7" x14ac:dyDescent="0.25">
      <c r="A631" s="131">
        <v>45309</v>
      </c>
      <c r="B631" s="131">
        <v>45309</v>
      </c>
      <c r="C631">
        <v>966.3</v>
      </c>
      <c r="D631" t="s">
        <v>493</v>
      </c>
      <c r="E631">
        <v>480</v>
      </c>
      <c r="F631" t="s">
        <v>1687</v>
      </c>
      <c r="G631" s="94"/>
    </row>
    <row r="632" spans="1:7" x14ac:dyDescent="0.25">
      <c r="A632" s="131">
        <v>45309</v>
      </c>
      <c r="B632" s="131">
        <v>45309</v>
      </c>
      <c r="C632">
        <v>360</v>
      </c>
      <c r="D632" t="s">
        <v>493</v>
      </c>
      <c r="E632">
        <v>480</v>
      </c>
      <c r="F632" t="s">
        <v>1688</v>
      </c>
      <c r="G632" s="94"/>
    </row>
    <row r="633" spans="1:7" x14ac:dyDescent="0.25">
      <c r="A633" s="131">
        <v>45309</v>
      </c>
      <c r="B633" s="131">
        <v>45309</v>
      </c>
      <c r="C633">
        <v>250</v>
      </c>
      <c r="D633" t="s">
        <v>493</v>
      </c>
      <c r="E633">
        <v>480</v>
      </c>
      <c r="F633" t="s">
        <v>1689</v>
      </c>
      <c r="G633" s="94"/>
    </row>
    <row r="634" spans="1:7" x14ac:dyDescent="0.25">
      <c r="A634" s="131">
        <v>45309</v>
      </c>
      <c r="B634" s="131">
        <v>45309</v>
      </c>
      <c r="C634">
        <v>108.5</v>
      </c>
      <c r="D634" t="s">
        <v>493</v>
      </c>
      <c r="E634">
        <v>480</v>
      </c>
      <c r="F634" t="s">
        <v>1690</v>
      </c>
      <c r="G634" s="94"/>
    </row>
    <row r="635" spans="1:7" x14ac:dyDescent="0.25">
      <c r="A635" s="131">
        <v>45309</v>
      </c>
      <c r="B635" s="131">
        <v>45309</v>
      </c>
      <c r="C635">
        <v>855</v>
      </c>
      <c r="D635" t="s">
        <v>493</v>
      </c>
      <c r="E635">
        <v>480</v>
      </c>
      <c r="F635" t="s">
        <v>1691</v>
      </c>
      <c r="G635" s="94"/>
    </row>
    <row r="636" spans="1:7" x14ac:dyDescent="0.25">
      <c r="A636" s="131">
        <v>45309</v>
      </c>
      <c r="B636" s="131">
        <v>45309</v>
      </c>
      <c r="C636">
        <v>447</v>
      </c>
      <c r="D636" t="s">
        <v>493</v>
      </c>
      <c r="E636">
        <v>480</v>
      </c>
      <c r="F636" t="s">
        <v>1692</v>
      </c>
      <c r="G636" s="94"/>
    </row>
    <row r="637" spans="1:7" x14ac:dyDescent="0.25">
      <c r="A637" s="131">
        <v>45309</v>
      </c>
      <c r="B637" s="131">
        <v>45309</v>
      </c>
      <c r="C637">
        <v>283</v>
      </c>
      <c r="D637" t="s">
        <v>493</v>
      </c>
      <c r="E637">
        <v>480</v>
      </c>
      <c r="F637" t="s">
        <v>1693</v>
      </c>
      <c r="G637" s="94"/>
    </row>
    <row r="638" spans="1:7" x14ac:dyDescent="0.25">
      <c r="A638" s="131">
        <v>45309</v>
      </c>
      <c r="B638" s="131">
        <v>45309</v>
      </c>
      <c r="C638">
        <v>7102.87</v>
      </c>
      <c r="D638" t="s">
        <v>493</v>
      </c>
      <c r="E638">
        <v>480</v>
      </c>
      <c r="F638" t="s">
        <v>1694</v>
      </c>
      <c r="G638" s="94"/>
    </row>
    <row r="639" spans="1:7" x14ac:dyDescent="0.25">
      <c r="A639" s="131">
        <v>45309</v>
      </c>
      <c r="B639" s="131">
        <v>45309</v>
      </c>
      <c r="C639">
        <v>534</v>
      </c>
      <c r="D639" t="s">
        <v>493</v>
      </c>
      <c r="E639">
        <v>480</v>
      </c>
      <c r="F639" t="s">
        <v>1695</v>
      </c>
      <c r="G639" s="94"/>
    </row>
    <row r="640" spans="1:7" x14ac:dyDescent="0.25">
      <c r="A640" s="131">
        <v>45309</v>
      </c>
      <c r="B640" s="131">
        <v>45309</v>
      </c>
      <c r="C640">
        <v>855</v>
      </c>
      <c r="D640" t="s">
        <v>493</v>
      </c>
      <c r="E640">
        <v>480</v>
      </c>
      <c r="F640" t="s">
        <v>1696</v>
      </c>
      <c r="G640" s="94"/>
    </row>
    <row r="641" spans="1:7" x14ac:dyDescent="0.25">
      <c r="A641" s="131">
        <v>45309</v>
      </c>
      <c r="B641" s="131">
        <v>45309</v>
      </c>
      <c r="C641">
        <v>193</v>
      </c>
      <c r="D641" t="s">
        <v>493</v>
      </c>
      <c r="E641">
        <v>480</v>
      </c>
      <c r="F641" t="s">
        <v>1697</v>
      </c>
      <c r="G641" s="94"/>
    </row>
    <row r="642" spans="1:7" x14ac:dyDescent="0.25">
      <c r="A642" s="131">
        <v>45309</v>
      </c>
      <c r="B642" s="131">
        <v>45309</v>
      </c>
      <c r="C642">
        <v>6071.4</v>
      </c>
      <c r="D642" t="s">
        <v>493</v>
      </c>
      <c r="E642">
        <v>480</v>
      </c>
      <c r="F642" t="s">
        <v>1698</v>
      </c>
      <c r="G642" s="94"/>
    </row>
    <row r="643" spans="1:7" x14ac:dyDescent="0.25">
      <c r="A643" s="131">
        <v>45309</v>
      </c>
      <c r="B643" s="131">
        <v>45309</v>
      </c>
      <c r="C643">
        <v>761.5</v>
      </c>
      <c r="D643" t="s">
        <v>493</v>
      </c>
      <c r="E643">
        <v>480</v>
      </c>
      <c r="F643" t="s">
        <v>1699</v>
      </c>
      <c r="G643" s="94"/>
    </row>
    <row r="644" spans="1:7" x14ac:dyDescent="0.25">
      <c r="A644" s="131">
        <v>45309</v>
      </c>
      <c r="B644" s="131">
        <v>45309</v>
      </c>
      <c r="C644">
        <v>8914.39</v>
      </c>
      <c r="D644" t="s">
        <v>493</v>
      </c>
      <c r="E644">
        <v>480</v>
      </c>
      <c r="F644" t="s">
        <v>1700</v>
      </c>
      <c r="G644" s="94"/>
    </row>
    <row r="645" spans="1:7" x14ac:dyDescent="0.25">
      <c r="A645" s="131">
        <v>45309</v>
      </c>
      <c r="B645" s="131">
        <v>45308</v>
      </c>
      <c r="C645">
        <v>227</v>
      </c>
      <c r="D645" t="s">
        <v>493</v>
      </c>
      <c r="E645" t="s">
        <v>1528</v>
      </c>
      <c r="F645" t="s">
        <v>1701</v>
      </c>
      <c r="G645" s="94"/>
    </row>
    <row r="646" spans="1:7" x14ac:dyDescent="0.25">
      <c r="A646" s="131">
        <v>45309</v>
      </c>
      <c r="B646" s="131">
        <v>45309</v>
      </c>
      <c r="C646">
        <v>167</v>
      </c>
      <c r="D646" t="s">
        <v>493</v>
      </c>
      <c r="E646">
        <v>480</v>
      </c>
      <c r="F646" t="s">
        <v>1702</v>
      </c>
      <c r="G646" s="94"/>
    </row>
    <row r="647" spans="1:7" x14ac:dyDescent="0.25">
      <c r="A647" s="131" t="s">
        <v>23</v>
      </c>
      <c r="B647" s="131" t="s">
        <v>23</v>
      </c>
      <c r="C647">
        <v>0</v>
      </c>
      <c r="D647" t="s">
        <v>23</v>
      </c>
      <c r="E647" t="s">
        <v>23</v>
      </c>
      <c r="F647" t="s">
        <v>23</v>
      </c>
      <c r="G647" s="94"/>
    </row>
    <row r="648" spans="1:7" x14ac:dyDescent="0.25">
      <c r="A648" s="131">
        <v>45309</v>
      </c>
      <c r="B648" s="131">
        <v>45309</v>
      </c>
      <c r="C648">
        <v>636.5</v>
      </c>
      <c r="D648" t="s">
        <v>1522</v>
      </c>
      <c r="E648" t="s">
        <v>1528</v>
      </c>
      <c r="F648" t="s">
        <v>1703</v>
      </c>
    </row>
    <row r="649" spans="1:7" x14ac:dyDescent="0.25">
      <c r="A649" s="131">
        <v>45309</v>
      </c>
      <c r="B649" s="131">
        <v>45309</v>
      </c>
      <c r="C649">
        <v>1025</v>
      </c>
      <c r="D649" t="s">
        <v>1522</v>
      </c>
      <c r="E649">
        <v>480</v>
      </c>
      <c r="F649" t="s">
        <v>1704</v>
      </c>
    </row>
    <row r="650" spans="1:7" x14ac:dyDescent="0.25">
      <c r="A650" s="131" t="s">
        <v>23</v>
      </c>
      <c r="B650" s="131" t="s">
        <v>23</v>
      </c>
      <c r="C650">
        <v>0</v>
      </c>
      <c r="D650" t="s">
        <v>23</v>
      </c>
      <c r="E650" t="s">
        <v>23</v>
      </c>
      <c r="F650" t="s">
        <v>23</v>
      </c>
    </row>
    <row r="651" spans="1:7" x14ac:dyDescent="0.25">
      <c r="A651" s="131">
        <v>45308</v>
      </c>
      <c r="B651" s="131">
        <v>45308</v>
      </c>
      <c r="C651">
        <v>1207</v>
      </c>
      <c r="D651" t="s">
        <v>493</v>
      </c>
      <c r="E651">
        <v>480</v>
      </c>
      <c r="F651" t="s">
        <v>1671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8" t="s">
        <v>23</v>
      </c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8" t="s">
        <v>23</v>
      </c>
      <c r="B668" s="94"/>
      <c r="C668" s="98" t="s">
        <v>23</v>
      </c>
      <c r="D668" s="94"/>
      <c r="E668" s="94"/>
      <c r="F668" s="94"/>
      <c r="G668" s="94"/>
    </row>
    <row r="669" spans="1:7" x14ac:dyDescent="0.25">
      <c r="A669" s="98" t="s">
        <v>1555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8" t="s">
        <v>1539</v>
      </c>
      <c r="B671" s="94"/>
      <c r="C671" s="94">
        <f>'PRIMA NOTA'!F906</f>
        <v>33806.459999999992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7" t="s">
        <v>1540</v>
      </c>
      <c r="B674" s="127"/>
      <c r="C674" s="138">
        <f>C669-C671</f>
        <v>0</v>
      </c>
      <c r="D674" s="94"/>
      <c r="E674" s="94"/>
      <c r="F674" s="94"/>
      <c r="G674" s="94"/>
    </row>
    <row r="677" spans="1:7" x14ac:dyDescent="0.25">
      <c r="A677" s="98" t="s">
        <v>1512</v>
      </c>
      <c r="B677" s="98" t="s">
        <v>1513</v>
      </c>
      <c r="C677" s="98" t="s">
        <v>28</v>
      </c>
      <c r="D677" s="98" t="s">
        <v>1514</v>
      </c>
      <c r="E677" s="98" t="s">
        <v>1515</v>
      </c>
      <c r="F677" s="98" t="s">
        <v>2</v>
      </c>
      <c r="G677" s="98" t="s">
        <v>175</v>
      </c>
    </row>
    <row r="678" spans="1:7" x14ac:dyDescent="0.25">
      <c r="A678" s="146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31">
        <v>45310</v>
      </c>
      <c r="B679" s="131">
        <v>45310</v>
      </c>
      <c r="C679">
        <v>380</v>
      </c>
      <c r="D679" t="s">
        <v>1522</v>
      </c>
      <c r="E679" t="s">
        <v>1528</v>
      </c>
      <c r="F679" t="s">
        <v>1705</v>
      </c>
    </row>
    <row r="680" spans="1:7" x14ac:dyDescent="0.25">
      <c r="A680" s="131">
        <v>45310</v>
      </c>
      <c r="B680" s="131">
        <v>45310</v>
      </c>
      <c r="C680">
        <v>1987.5</v>
      </c>
      <c r="D680" t="s">
        <v>1522</v>
      </c>
      <c r="E680">
        <v>480</v>
      </c>
      <c r="F680" t="s">
        <v>1706</v>
      </c>
    </row>
    <row r="681" spans="1:7" x14ac:dyDescent="0.25">
      <c r="A681" s="131">
        <v>45310</v>
      </c>
      <c r="B681" s="131">
        <v>45310</v>
      </c>
      <c r="C681">
        <v>50</v>
      </c>
      <c r="D681" t="s">
        <v>1522</v>
      </c>
      <c r="E681" t="s">
        <v>1528</v>
      </c>
      <c r="F681" t="s">
        <v>1707</v>
      </c>
    </row>
    <row r="682" spans="1:7" x14ac:dyDescent="0.25">
      <c r="A682" s="131">
        <v>45310</v>
      </c>
      <c r="B682" s="131">
        <v>45310</v>
      </c>
      <c r="C682">
        <v>98</v>
      </c>
      <c r="D682" t="s">
        <v>1522</v>
      </c>
      <c r="E682">
        <v>480</v>
      </c>
      <c r="F682" t="s">
        <v>1708</v>
      </c>
    </row>
    <row r="683" spans="1:7" x14ac:dyDescent="0.25">
      <c r="A683" s="131">
        <v>45310</v>
      </c>
      <c r="B683" s="131">
        <v>45310</v>
      </c>
      <c r="C683">
        <v>520.5</v>
      </c>
      <c r="D683" t="s">
        <v>1522</v>
      </c>
      <c r="E683">
        <v>480</v>
      </c>
      <c r="F683" t="s">
        <v>1709</v>
      </c>
    </row>
    <row r="684" spans="1:7" x14ac:dyDescent="0.25">
      <c r="A684" s="131">
        <v>45310</v>
      </c>
      <c r="B684" s="131">
        <v>45310</v>
      </c>
      <c r="C684">
        <v>145</v>
      </c>
      <c r="D684" t="s">
        <v>1522</v>
      </c>
      <c r="E684">
        <v>480</v>
      </c>
      <c r="F684" t="s">
        <v>1710</v>
      </c>
      <c r="G684" s="94"/>
    </row>
    <row r="685" spans="1:7" x14ac:dyDescent="0.25">
      <c r="A685" s="131">
        <v>45310</v>
      </c>
      <c r="B685" s="131">
        <v>45310</v>
      </c>
      <c r="C685">
        <v>420</v>
      </c>
      <c r="D685" t="s">
        <v>1522</v>
      </c>
      <c r="E685">
        <v>480</v>
      </c>
      <c r="F685" t="s">
        <v>1711</v>
      </c>
      <c r="G685" s="94"/>
    </row>
    <row r="686" spans="1:7" x14ac:dyDescent="0.25">
      <c r="A686" s="131">
        <v>45310</v>
      </c>
      <c r="B686" s="131">
        <v>45310</v>
      </c>
      <c r="C686">
        <v>253</v>
      </c>
      <c r="D686" t="s">
        <v>1522</v>
      </c>
      <c r="E686">
        <v>480</v>
      </c>
      <c r="F686" t="s">
        <v>1712</v>
      </c>
      <c r="G686" s="94"/>
    </row>
    <row r="687" spans="1:7" x14ac:dyDescent="0.25">
      <c r="A687" s="131">
        <v>45310</v>
      </c>
      <c r="B687" s="131">
        <v>45310</v>
      </c>
      <c r="C687">
        <v>160</v>
      </c>
      <c r="D687" t="s">
        <v>1522</v>
      </c>
      <c r="E687">
        <v>480</v>
      </c>
      <c r="F687" t="s">
        <v>1713</v>
      </c>
      <c r="G687" s="94"/>
    </row>
    <row r="688" spans="1:7" x14ac:dyDescent="0.25">
      <c r="A688" s="131">
        <v>45310</v>
      </c>
      <c r="B688" s="131">
        <v>45310</v>
      </c>
      <c r="C688">
        <v>376.5</v>
      </c>
      <c r="D688" t="s">
        <v>1522</v>
      </c>
      <c r="E688">
        <v>480</v>
      </c>
      <c r="F688" t="s">
        <v>1714</v>
      </c>
      <c r="G688" s="94"/>
    </row>
    <row r="689" spans="1:7" x14ac:dyDescent="0.25">
      <c r="A689" s="131">
        <v>45310</v>
      </c>
      <c r="B689" s="131">
        <v>45310</v>
      </c>
      <c r="C689">
        <v>40</v>
      </c>
      <c r="D689" t="s">
        <v>1522</v>
      </c>
      <c r="E689">
        <v>480</v>
      </c>
      <c r="F689" t="s">
        <v>1715</v>
      </c>
      <c r="G689" s="94"/>
    </row>
    <row r="690" spans="1:7" x14ac:dyDescent="0.25">
      <c r="A690" s="131">
        <v>45310</v>
      </c>
      <c r="B690" s="131">
        <v>45310</v>
      </c>
      <c r="C690">
        <v>1780</v>
      </c>
      <c r="D690" t="s">
        <v>1522</v>
      </c>
      <c r="E690">
        <v>480</v>
      </c>
      <c r="F690" t="s">
        <v>1716</v>
      </c>
      <c r="G690" s="94"/>
    </row>
    <row r="691" spans="1:7" x14ac:dyDescent="0.25">
      <c r="A691" s="131">
        <v>45310</v>
      </c>
      <c r="B691" s="131">
        <v>45310</v>
      </c>
      <c r="C691">
        <v>299.5</v>
      </c>
      <c r="D691" t="s">
        <v>1522</v>
      </c>
      <c r="E691">
        <v>480</v>
      </c>
      <c r="F691" t="s">
        <v>1717</v>
      </c>
      <c r="G691" s="94"/>
    </row>
    <row r="692" spans="1:7" x14ac:dyDescent="0.25">
      <c r="A692" s="131">
        <v>45310</v>
      </c>
      <c r="B692" s="131">
        <v>45310</v>
      </c>
      <c r="C692">
        <v>98</v>
      </c>
      <c r="D692" t="s">
        <v>1522</v>
      </c>
      <c r="E692">
        <v>480</v>
      </c>
      <c r="F692" t="s">
        <v>1718</v>
      </c>
      <c r="G692" s="94"/>
    </row>
    <row r="693" spans="1:7" x14ac:dyDescent="0.25">
      <c r="A693" s="131">
        <v>45310</v>
      </c>
      <c r="B693" s="131">
        <v>45310</v>
      </c>
      <c r="C693">
        <v>98</v>
      </c>
      <c r="D693" t="s">
        <v>1522</v>
      </c>
      <c r="E693">
        <v>480</v>
      </c>
      <c r="F693" t="s">
        <v>1719</v>
      </c>
      <c r="G693" s="94"/>
    </row>
    <row r="694" spans="1:7" x14ac:dyDescent="0.25">
      <c r="A694" s="131">
        <v>45310</v>
      </c>
      <c r="B694" s="131">
        <v>45310</v>
      </c>
      <c r="C694">
        <v>450</v>
      </c>
      <c r="D694" t="s">
        <v>1522</v>
      </c>
      <c r="E694">
        <v>480</v>
      </c>
      <c r="F694" t="s">
        <v>1720</v>
      </c>
      <c r="G694" s="94"/>
    </row>
    <row r="695" spans="1:7" x14ac:dyDescent="0.25">
      <c r="A695" s="131">
        <v>45309</v>
      </c>
      <c r="B695" s="131">
        <v>45309</v>
      </c>
      <c r="C695">
        <v>450.5</v>
      </c>
      <c r="D695" t="s">
        <v>1522</v>
      </c>
      <c r="E695" t="s">
        <v>1528</v>
      </c>
      <c r="F695" t="s">
        <v>1721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8" t="s">
        <v>23</v>
      </c>
      <c r="B697" s="94"/>
      <c r="C697" s="98" t="s">
        <v>23</v>
      </c>
      <c r="D697" s="98" t="s">
        <v>23</v>
      </c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8" t="s">
        <v>23</v>
      </c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8" t="s">
        <v>23</v>
      </c>
      <c r="B720" s="94"/>
      <c r="C720" s="98" t="s">
        <v>23</v>
      </c>
      <c r="D720" s="94"/>
      <c r="E720" s="94"/>
      <c r="F720" s="94"/>
      <c r="G720" s="94"/>
    </row>
    <row r="721" spans="1:7" x14ac:dyDescent="0.25">
      <c r="A721" s="98" t="s">
        <v>1555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8" t="s">
        <v>1539</v>
      </c>
      <c r="B723" s="94"/>
      <c r="C723" s="94">
        <f>'PRIMA NOTA'!F967</f>
        <v>7606.5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7" t="s">
        <v>1540</v>
      </c>
      <c r="B726" s="127"/>
      <c r="C726" s="138">
        <f>C721-C723</f>
        <v>0</v>
      </c>
      <c r="D726" s="94"/>
      <c r="E726" s="94"/>
      <c r="F726" s="94"/>
      <c r="G726" s="94"/>
    </row>
    <row r="729" spans="1:7" x14ac:dyDescent="0.25">
      <c r="A729" s="98" t="s">
        <v>1512</v>
      </c>
      <c r="B729" s="98" t="s">
        <v>1513</v>
      </c>
      <c r="C729" s="98" t="s">
        <v>28</v>
      </c>
      <c r="D729" s="98" t="s">
        <v>1514</v>
      </c>
      <c r="E729" s="98" t="s">
        <v>1515</v>
      </c>
      <c r="F729" s="98" t="s">
        <v>2</v>
      </c>
      <c r="G729" s="98" t="s">
        <v>175</v>
      </c>
    </row>
    <row r="730" spans="1:7" x14ac:dyDescent="0.25">
      <c r="A730" s="146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1522</v>
      </c>
      <c r="E731" s="98" t="s">
        <v>240</v>
      </c>
      <c r="F731" s="94" t="s">
        <v>1722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1522</v>
      </c>
      <c r="E732" s="98" t="s">
        <v>240</v>
      </c>
      <c r="F732" s="94" t="s">
        <v>1723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1522</v>
      </c>
      <c r="E733" s="98" t="s">
        <v>240</v>
      </c>
      <c r="F733" s="94" t="s">
        <v>1724</v>
      </c>
      <c r="G733" s="94"/>
    </row>
    <row r="734" spans="1:7" x14ac:dyDescent="0.25">
      <c r="A734" s="136" t="s">
        <v>23</v>
      </c>
      <c r="B734" s="136" t="s">
        <v>23</v>
      </c>
      <c r="C734" s="98">
        <v>0</v>
      </c>
      <c r="D734" s="94" t="s">
        <v>1522</v>
      </c>
      <c r="E734" s="98" t="s">
        <v>23</v>
      </c>
      <c r="F734" s="98" t="s">
        <v>23</v>
      </c>
      <c r="G734" s="94"/>
    </row>
    <row r="735" spans="1:7" x14ac:dyDescent="0.25">
      <c r="A735" s="136" t="s">
        <v>23</v>
      </c>
      <c r="B735" s="136" t="s">
        <v>23</v>
      </c>
      <c r="C735" s="94">
        <v>0</v>
      </c>
      <c r="D735" s="94" t="s">
        <v>1522</v>
      </c>
      <c r="E735" s="98" t="s">
        <v>23</v>
      </c>
      <c r="F735" s="98" t="s">
        <v>23</v>
      </c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1522</v>
      </c>
      <c r="E736" s="98" t="s">
        <v>240</v>
      </c>
      <c r="F736" s="94" t="s">
        <v>1725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1522</v>
      </c>
      <c r="E737" s="98" t="s">
        <v>240</v>
      </c>
      <c r="F737" s="94" t="s">
        <v>1726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1522</v>
      </c>
      <c r="E738" s="98" t="s">
        <v>240</v>
      </c>
      <c r="F738" s="94" t="s">
        <v>1727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1522</v>
      </c>
      <c r="E739" s="94">
        <v>480</v>
      </c>
      <c r="F739" s="94" t="s">
        <v>1728</v>
      </c>
      <c r="G739" s="94"/>
    </row>
    <row r="740" spans="1:7" x14ac:dyDescent="0.25">
      <c r="A740" s="136" t="s">
        <v>23</v>
      </c>
      <c r="B740" s="136" t="s">
        <v>23</v>
      </c>
      <c r="C740" s="94">
        <v>0</v>
      </c>
      <c r="D740" s="94" t="s">
        <v>1522</v>
      </c>
      <c r="E740" s="94">
        <v>480</v>
      </c>
      <c r="F740" s="98" t="s">
        <v>23</v>
      </c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1522</v>
      </c>
      <c r="E741" s="98" t="s">
        <v>240</v>
      </c>
      <c r="F741" s="94" t="s">
        <v>1729</v>
      </c>
      <c r="G741" s="94"/>
    </row>
    <row r="742" spans="1:7" x14ac:dyDescent="0.25">
      <c r="A742" s="136" t="s">
        <v>23</v>
      </c>
      <c r="B742" s="136" t="s">
        <v>23</v>
      </c>
      <c r="C742" s="94">
        <v>0</v>
      </c>
      <c r="D742" s="98" t="s">
        <v>23</v>
      </c>
      <c r="E742" s="98" t="s">
        <v>23</v>
      </c>
      <c r="F742" s="98" t="s">
        <v>23</v>
      </c>
      <c r="G742" s="94"/>
    </row>
    <row r="743" spans="1:7" x14ac:dyDescent="0.25">
      <c r="A743" s="136" t="s">
        <v>23</v>
      </c>
      <c r="B743" s="136" t="s">
        <v>23</v>
      </c>
      <c r="C743" s="98">
        <v>0</v>
      </c>
      <c r="D743" s="98" t="s">
        <v>23</v>
      </c>
      <c r="E743" s="98" t="s">
        <v>23</v>
      </c>
      <c r="F743" s="98" t="s">
        <v>23</v>
      </c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1522</v>
      </c>
      <c r="E744" s="94">
        <v>480</v>
      </c>
      <c r="F744" s="94" t="s">
        <v>1730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1522</v>
      </c>
      <c r="E745" s="98" t="s">
        <v>240</v>
      </c>
      <c r="F745" s="94" t="s">
        <v>1731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1522</v>
      </c>
      <c r="E746" s="98" t="s">
        <v>240</v>
      </c>
      <c r="F746" s="94" t="s">
        <v>1732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1522</v>
      </c>
      <c r="E747" s="98" t="s">
        <v>240</v>
      </c>
      <c r="F747" s="94" t="s">
        <v>1733</v>
      </c>
      <c r="G747" s="94"/>
    </row>
    <row r="748" spans="1:7" x14ac:dyDescent="0.25">
      <c r="A748" s="95"/>
      <c r="B748" s="95"/>
      <c r="C748" s="98" t="s">
        <v>23</v>
      </c>
      <c r="D748" s="94"/>
      <c r="E748" s="94"/>
      <c r="F748" s="94"/>
      <c r="G748" s="94"/>
    </row>
    <row r="749" spans="1:7" x14ac:dyDescent="0.25">
      <c r="A749" s="136"/>
      <c r="B749" s="95"/>
      <c r="C749" s="94"/>
      <c r="D749" s="94"/>
      <c r="E749" s="94"/>
      <c r="F749" s="94"/>
      <c r="G749" s="94"/>
    </row>
    <row r="750" spans="1:7" x14ac:dyDescent="0.25">
      <c r="A750" s="136"/>
      <c r="B750" s="95"/>
      <c r="C750" s="94"/>
      <c r="D750" s="94"/>
      <c r="E750" s="94"/>
      <c r="F750" s="94"/>
      <c r="G750" s="94"/>
    </row>
    <row r="751" spans="1:7" x14ac:dyDescent="0.25">
      <c r="A751" s="136"/>
      <c r="B751" s="95"/>
      <c r="C751" s="94"/>
      <c r="D751" s="94"/>
      <c r="E751" s="94"/>
      <c r="F751" s="94"/>
      <c r="G751" s="94"/>
    </row>
    <row r="752" spans="1:7" x14ac:dyDescent="0.25">
      <c r="A752" s="136"/>
      <c r="B752" s="95"/>
      <c r="C752" s="94"/>
      <c r="D752" s="94"/>
      <c r="E752" s="94"/>
      <c r="F752" s="94"/>
      <c r="G752" s="94"/>
    </row>
    <row r="753" spans="1:7" x14ac:dyDescent="0.25">
      <c r="A753" s="136"/>
      <c r="B753" s="95"/>
      <c r="C753" s="94"/>
      <c r="D753" s="94"/>
      <c r="E753" s="94"/>
      <c r="F753" s="94"/>
      <c r="G753" s="94"/>
    </row>
    <row r="754" spans="1:7" x14ac:dyDescent="0.25">
      <c r="A754" s="136"/>
      <c r="B754" s="95"/>
      <c r="C754" s="94"/>
      <c r="D754" s="94"/>
      <c r="E754" s="94"/>
      <c r="F754" s="94"/>
      <c r="G754" s="94"/>
    </row>
    <row r="755" spans="1:7" x14ac:dyDescent="0.25">
      <c r="A755" s="136"/>
      <c r="B755" s="95"/>
      <c r="C755" s="94"/>
      <c r="D755" s="94"/>
      <c r="E755" s="94"/>
      <c r="F755" s="94"/>
      <c r="G755" s="94"/>
    </row>
    <row r="756" spans="1:7" x14ac:dyDescent="0.25">
      <c r="A756" s="136"/>
      <c r="B756" s="95"/>
      <c r="C756" s="94"/>
      <c r="D756" s="94"/>
      <c r="E756" s="94"/>
      <c r="F756" s="94"/>
      <c r="G756" s="94"/>
    </row>
    <row r="757" spans="1:7" x14ac:dyDescent="0.25">
      <c r="A757" s="136"/>
      <c r="B757" s="95"/>
      <c r="C757" s="94"/>
      <c r="D757" s="94"/>
      <c r="E757" s="94"/>
      <c r="F757" s="94"/>
      <c r="G757" s="94"/>
    </row>
    <row r="758" spans="1:7" x14ac:dyDescent="0.25">
      <c r="A758" s="136"/>
      <c r="B758" s="95"/>
      <c r="C758" s="94"/>
      <c r="D758" s="94"/>
      <c r="E758" s="94"/>
      <c r="F758" s="94"/>
      <c r="G758" s="94"/>
    </row>
    <row r="759" spans="1:7" x14ac:dyDescent="0.25">
      <c r="A759" s="136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6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8" t="s">
        <v>23</v>
      </c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8" t="s">
        <v>23</v>
      </c>
      <c r="B773" s="94"/>
      <c r="C773" s="98" t="s">
        <v>23</v>
      </c>
      <c r="D773" s="94"/>
      <c r="E773" s="94"/>
      <c r="F773" s="94"/>
      <c r="G773" s="94"/>
    </row>
    <row r="774" spans="1:7" x14ac:dyDescent="0.25">
      <c r="A774" s="98" t="s">
        <v>1555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8" t="s">
        <v>1539</v>
      </c>
      <c r="B776" s="94"/>
      <c r="C776" s="94">
        <f>'PRIMA NOTA'!F1028</f>
        <v>7260.36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7" t="s">
        <v>1540</v>
      </c>
      <c r="B779" s="127"/>
      <c r="C779" s="138">
        <f>C774-C776</f>
        <v>0</v>
      </c>
      <c r="D779" s="94"/>
      <c r="E779" s="94"/>
      <c r="F779" s="94"/>
      <c r="G779" s="94"/>
    </row>
    <row r="782" spans="1:7" x14ac:dyDescent="0.25">
      <c r="A782" s="98" t="s">
        <v>1512</v>
      </c>
      <c r="B782" s="98" t="s">
        <v>1513</v>
      </c>
      <c r="C782" s="98" t="s">
        <v>28</v>
      </c>
      <c r="D782" s="98" t="s">
        <v>1514</v>
      </c>
      <c r="E782" s="98" t="s">
        <v>1515</v>
      </c>
      <c r="F782" s="98" t="s">
        <v>2</v>
      </c>
      <c r="G782" s="98" t="s">
        <v>175</v>
      </c>
    </row>
    <row r="783" spans="1:7" x14ac:dyDescent="0.25">
      <c r="A783" s="146">
        <v>45314</v>
      </c>
      <c r="B783" s="94"/>
      <c r="C783" s="94"/>
      <c r="D783" s="98" t="s">
        <v>23</v>
      </c>
      <c r="E783" s="94"/>
      <c r="F783" s="98" t="s">
        <v>23</v>
      </c>
      <c r="G783" s="94"/>
    </row>
    <row r="784" spans="1:7" x14ac:dyDescent="0.25">
      <c r="A784" s="136" t="s">
        <v>23</v>
      </c>
      <c r="B784" s="136" t="s">
        <v>23</v>
      </c>
      <c r="C784" s="94">
        <v>0</v>
      </c>
      <c r="D784" s="98" t="s">
        <v>23</v>
      </c>
      <c r="E784" s="98" t="s">
        <v>23</v>
      </c>
      <c r="F784" s="98" t="s">
        <v>23</v>
      </c>
      <c r="G784" s="94"/>
    </row>
    <row r="785" spans="1:6" x14ac:dyDescent="0.25">
      <c r="A785" s="131">
        <v>45314</v>
      </c>
      <c r="B785" s="131">
        <v>45314</v>
      </c>
      <c r="C785">
        <v>1891.03</v>
      </c>
      <c r="D785" t="s">
        <v>1522</v>
      </c>
      <c r="E785">
        <v>480</v>
      </c>
      <c r="F785" t="s">
        <v>1734</v>
      </c>
    </row>
    <row r="786" spans="1:6" x14ac:dyDescent="0.25">
      <c r="A786" s="131">
        <v>45314</v>
      </c>
      <c r="B786" s="131">
        <v>45314</v>
      </c>
      <c r="C786">
        <v>472</v>
      </c>
      <c r="D786" t="s">
        <v>1522</v>
      </c>
      <c r="E786">
        <v>480</v>
      </c>
      <c r="F786" t="s">
        <v>1735</v>
      </c>
    </row>
    <row r="787" spans="1:6" x14ac:dyDescent="0.25">
      <c r="A787" s="131">
        <v>45314</v>
      </c>
      <c r="B787" s="131">
        <v>45314</v>
      </c>
      <c r="C787">
        <v>53</v>
      </c>
      <c r="D787" t="s">
        <v>1522</v>
      </c>
      <c r="E787">
        <v>480</v>
      </c>
      <c r="F787" t="s">
        <v>1736</v>
      </c>
    </row>
    <row r="788" spans="1:6" x14ac:dyDescent="0.25">
      <c r="A788" s="131">
        <v>45314</v>
      </c>
      <c r="B788" s="131">
        <v>45314</v>
      </c>
      <c r="C788">
        <v>254</v>
      </c>
      <c r="D788" t="s">
        <v>1522</v>
      </c>
      <c r="E788">
        <v>480</v>
      </c>
      <c r="F788" t="s">
        <v>1737</v>
      </c>
    </row>
    <row r="789" spans="1:6" x14ac:dyDescent="0.25">
      <c r="A789" s="131">
        <v>45314</v>
      </c>
      <c r="B789" s="131">
        <v>45314</v>
      </c>
      <c r="C789">
        <v>323</v>
      </c>
      <c r="D789" t="s">
        <v>1522</v>
      </c>
      <c r="E789">
        <v>480</v>
      </c>
      <c r="F789" t="s">
        <v>1738</v>
      </c>
    </row>
    <row r="790" spans="1:6" x14ac:dyDescent="0.25">
      <c r="A790" s="131">
        <v>45314</v>
      </c>
      <c r="B790" s="131">
        <v>45314</v>
      </c>
      <c r="C790">
        <v>376</v>
      </c>
      <c r="D790" t="s">
        <v>1522</v>
      </c>
      <c r="E790">
        <v>480</v>
      </c>
      <c r="F790" t="s">
        <v>1739</v>
      </c>
    </row>
    <row r="791" spans="1:6" x14ac:dyDescent="0.25">
      <c r="A791" s="131">
        <v>45314</v>
      </c>
      <c r="B791" s="131">
        <v>45314</v>
      </c>
      <c r="C791">
        <v>1585.2</v>
      </c>
      <c r="D791" t="s">
        <v>1522</v>
      </c>
      <c r="E791">
        <v>480</v>
      </c>
      <c r="F791" t="s">
        <v>1740</v>
      </c>
    </row>
    <row r="792" spans="1:6" x14ac:dyDescent="0.25">
      <c r="A792" s="131">
        <v>45314</v>
      </c>
      <c r="B792" s="131">
        <v>45314</v>
      </c>
      <c r="C792">
        <v>77</v>
      </c>
      <c r="D792" t="s">
        <v>1522</v>
      </c>
      <c r="E792">
        <v>480</v>
      </c>
      <c r="F792" t="s">
        <v>1741</v>
      </c>
    </row>
    <row r="793" spans="1:6" x14ac:dyDescent="0.25">
      <c r="A793" s="131">
        <v>45314</v>
      </c>
      <c r="B793" s="131">
        <v>45314</v>
      </c>
      <c r="C793">
        <v>388</v>
      </c>
      <c r="D793" t="s">
        <v>1522</v>
      </c>
      <c r="E793">
        <v>480</v>
      </c>
      <c r="F793" t="s">
        <v>1742</v>
      </c>
    </row>
    <row r="794" spans="1:6" x14ac:dyDescent="0.25">
      <c r="A794" s="131">
        <v>45314</v>
      </c>
      <c r="B794" s="131">
        <v>45314</v>
      </c>
      <c r="C794">
        <v>426</v>
      </c>
      <c r="D794" t="s">
        <v>1522</v>
      </c>
      <c r="E794">
        <v>480</v>
      </c>
      <c r="F794" t="s">
        <v>1743</v>
      </c>
    </row>
    <row r="795" spans="1:6" x14ac:dyDescent="0.25">
      <c r="A795" s="131">
        <v>45314</v>
      </c>
      <c r="B795" s="131">
        <v>45314</v>
      </c>
      <c r="C795">
        <v>456</v>
      </c>
      <c r="D795" t="s">
        <v>1522</v>
      </c>
      <c r="E795">
        <v>480</v>
      </c>
      <c r="F795" t="s">
        <v>1744</v>
      </c>
    </row>
    <row r="796" spans="1:6" x14ac:dyDescent="0.25">
      <c r="A796" s="131">
        <v>45314</v>
      </c>
      <c r="B796" s="131">
        <v>45314</v>
      </c>
      <c r="C796">
        <v>185</v>
      </c>
      <c r="D796" t="s">
        <v>1522</v>
      </c>
      <c r="E796">
        <v>480</v>
      </c>
      <c r="F796" t="s">
        <v>1745</v>
      </c>
    </row>
    <row r="797" spans="1:6" x14ac:dyDescent="0.25">
      <c r="A797" s="131">
        <v>45314</v>
      </c>
      <c r="B797" s="131">
        <v>45314</v>
      </c>
      <c r="C797">
        <v>815.5</v>
      </c>
      <c r="D797" t="s">
        <v>1522</v>
      </c>
      <c r="E797">
        <v>480</v>
      </c>
      <c r="F797" t="s">
        <v>1746</v>
      </c>
    </row>
    <row r="798" spans="1:6" x14ac:dyDescent="0.25">
      <c r="A798" s="131">
        <v>45314</v>
      </c>
      <c r="B798" s="131">
        <v>45314</v>
      </c>
      <c r="C798">
        <v>156.5</v>
      </c>
      <c r="D798" t="s">
        <v>1522</v>
      </c>
      <c r="E798">
        <v>480</v>
      </c>
      <c r="F798" t="s">
        <v>1747</v>
      </c>
    </row>
    <row r="799" spans="1:6" x14ac:dyDescent="0.25">
      <c r="A799" s="131">
        <v>45314</v>
      </c>
      <c r="B799" s="131">
        <v>45314</v>
      </c>
      <c r="C799">
        <v>134</v>
      </c>
      <c r="D799" t="s">
        <v>1522</v>
      </c>
      <c r="E799">
        <v>480</v>
      </c>
      <c r="F799" t="s">
        <v>1748</v>
      </c>
    </row>
    <row r="800" spans="1:6" x14ac:dyDescent="0.25">
      <c r="A800" s="131" t="s">
        <v>23</v>
      </c>
      <c r="B800" s="131" t="s">
        <v>23</v>
      </c>
      <c r="C800">
        <v>0</v>
      </c>
      <c r="D800" t="s">
        <v>1522</v>
      </c>
      <c r="E800" t="s">
        <v>23</v>
      </c>
      <c r="F800" t="s">
        <v>23</v>
      </c>
    </row>
    <row r="801" spans="1:7" x14ac:dyDescent="0.25">
      <c r="A801" s="131">
        <v>45314</v>
      </c>
      <c r="B801" s="131">
        <v>45314</v>
      </c>
      <c r="C801">
        <v>730</v>
      </c>
      <c r="D801" t="s">
        <v>1522</v>
      </c>
      <c r="E801" t="s">
        <v>1528</v>
      </c>
      <c r="F801" t="s">
        <v>1749</v>
      </c>
    </row>
    <row r="802" spans="1:7" x14ac:dyDescent="0.25">
      <c r="A802" s="136"/>
      <c r="B802" s="95"/>
      <c r="C802" s="94"/>
      <c r="D802" s="94"/>
      <c r="E802" s="94"/>
      <c r="F802" s="94"/>
      <c r="G802" s="94"/>
    </row>
    <row r="803" spans="1:7" x14ac:dyDescent="0.25">
      <c r="A803" s="136"/>
      <c r="B803" s="95"/>
      <c r="C803" s="94"/>
      <c r="D803" s="94"/>
      <c r="E803" s="94"/>
      <c r="F803" s="94"/>
      <c r="G803" s="94"/>
    </row>
    <row r="804" spans="1:7" x14ac:dyDescent="0.25">
      <c r="A804" s="136"/>
      <c r="B804" s="95"/>
      <c r="C804" s="94"/>
      <c r="D804" s="94"/>
      <c r="E804" s="94"/>
      <c r="F804" s="94"/>
      <c r="G804" s="94"/>
    </row>
    <row r="805" spans="1:7" x14ac:dyDescent="0.25">
      <c r="A805" s="136"/>
      <c r="B805" s="95"/>
      <c r="C805" s="94"/>
      <c r="D805" s="94"/>
      <c r="E805" s="94"/>
      <c r="F805" s="94"/>
      <c r="G805" s="94"/>
    </row>
    <row r="806" spans="1:7" x14ac:dyDescent="0.25">
      <c r="A806" s="136"/>
      <c r="B806" s="95"/>
      <c r="C806" s="94"/>
      <c r="D806" s="94"/>
      <c r="E806" s="94"/>
      <c r="F806" s="94"/>
      <c r="G806" s="94"/>
    </row>
    <row r="807" spans="1:7" x14ac:dyDescent="0.25">
      <c r="A807" s="136"/>
      <c r="B807" s="95"/>
      <c r="C807" s="94"/>
      <c r="D807" s="94"/>
      <c r="E807" s="94"/>
      <c r="F807" s="94"/>
      <c r="G807" s="94"/>
    </row>
    <row r="808" spans="1:7" x14ac:dyDescent="0.25">
      <c r="A808" s="136"/>
      <c r="B808" s="95"/>
      <c r="C808" s="94"/>
      <c r="D808" s="94"/>
      <c r="E808" s="94"/>
      <c r="F808" s="94"/>
      <c r="G808" s="94"/>
    </row>
    <row r="809" spans="1:7" x14ac:dyDescent="0.25">
      <c r="A809" s="136"/>
      <c r="B809" s="95"/>
      <c r="C809" s="94"/>
      <c r="D809" s="94"/>
      <c r="E809" s="94"/>
      <c r="F809" s="94"/>
      <c r="G809" s="94"/>
    </row>
    <row r="810" spans="1:7" x14ac:dyDescent="0.25">
      <c r="A810" s="136"/>
      <c r="B810" s="95"/>
      <c r="C810" s="94"/>
      <c r="D810" s="94"/>
      <c r="E810" s="94"/>
      <c r="F810" s="94"/>
      <c r="G810" s="94"/>
    </row>
    <row r="811" spans="1:7" x14ac:dyDescent="0.25">
      <c r="A811" s="136"/>
      <c r="B811" s="95"/>
      <c r="C811" s="94"/>
      <c r="D811" s="94"/>
      <c r="E811" s="94"/>
      <c r="F811" s="94"/>
      <c r="G811" s="94"/>
    </row>
    <row r="812" spans="1:7" x14ac:dyDescent="0.25">
      <c r="A812" s="136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6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8" t="s">
        <v>23</v>
      </c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8" t="s">
        <v>23</v>
      </c>
      <c r="B826" s="94"/>
      <c r="C826" s="98" t="s">
        <v>23</v>
      </c>
      <c r="D826" s="94"/>
      <c r="E826" s="94"/>
      <c r="F826" s="94"/>
      <c r="G826" s="94"/>
    </row>
    <row r="827" spans="1:7" x14ac:dyDescent="0.25">
      <c r="A827" s="98" t="s">
        <v>1555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8" t="s">
        <v>1539</v>
      </c>
      <c r="B829" s="94"/>
      <c r="C829" s="98">
        <f>'PRIMA NOTA'!F1089</f>
        <v>8317.93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7" t="s">
        <v>1540</v>
      </c>
      <c r="B832" s="127"/>
      <c r="C832" s="138">
        <f>C827-C829</f>
        <v>4.2999999999992724</v>
      </c>
      <c r="D832" s="94"/>
      <c r="E832" s="94"/>
      <c r="F832" s="94"/>
      <c r="G832" s="94"/>
    </row>
    <row r="835" spans="1:7" x14ac:dyDescent="0.25">
      <c r="A835" s="98" t="s">
        <v>1512</v>
      </c>
      <c r="B835" s="98" t="s">
        <v>1513</v>
      </c>
      <c r="C835" s="98" t="s">
        <v>28</v>
      </c>
      <c r="D835" s="98" t="s">
        <v>1514</v>
      </c>
      <c r="E835" s="98" t="s">
        <v>1515</v>
      </c>
      <c r="F835" s="98" t="s">
        <v>2</v>
      </c>
      <c r="G835" s="98" t="s">
        <v>175</v>
      </c>
    </row>
    <row r="836" spans="1:7" x14ac:dyDescent="0.25">
      <c r="A836" s="146">
        <v>45315</v>
      </c>
      <c r="B836" s="94"/>
      <c r="C836" s="94"/>
      <c r="D836" s="98" t="s">
        <v>23</v>
      </c>
      <c r="E836" s="94"/>
      <c r="F836" s="98" t="s">
        <v>23</v>
      </c>
      <c r="G836" s="94"/>
    </row>
    <row r="837" spans="1:7" x14ac:dyDescent="0.25">
      <c r="A837" s="136" t="s">
        <v>23</v>
      </c>
      <c r="B837" s="136" t="s">
        <v>23</v>
      </c>
      <c r="C837" s="94">
        <v>0</v>
      </c>
      <c r="D837" s="98" t="s">
        <v>23</v>
      </c>
      <c r="E837" s="98" t="s">
        <v>23</v>
      </c>
      <c r="F837" s="98" t="s">
        <v>23</v>
      </c>
      <c r="G837" s="94"/>
    </row>
    <row r="838" spans="1:7" x14ac:dyDescent="0.25">
      <c r="A838" s="131">
        <v>45315</v>
      </c>
      <c r="B838" s="131">
        <v>45315</v>
      </c>
      <c r="C838">
        <v>150</v>
      </c>
      <c r="D838" t="s">
        <v>1522</v>
      </c>
      <c r="E838">
        <v>480</v>
      </c>
      <c r="F838" t="s">
        <v>1750</v>
      </c>
    </row>
    <row r="839" spans="1:7" x14ac:dyDescent="0.25">
      <c r="A839" s="131">
        <v>45315</v>
      </c>
      <c r="B839" s="131">
        <v>45315</v>
      </c>
      <c r="C839">
        <v>200</v>
      </c>
      <c r="D839" t="s">
        <v>1522</v>
      </c>
      <c r="E839">
        <v>480</v>
      </c>
      <c r="F839" t="s">
        <v>1751</v>
      </c>
    </row>
    <row r="840" spans="1:7" x14ac:dyDescent="0.25">
      <c r="A840" s="131">
        <v>45315</v>
      </c>
      <c r="B840" s="131">
        <v>45315</v>
      </c>
      <c r="C840">
        <v>1387</v>
      </c>
      <c r="D840" t="s">
        <v>1522</v>
      </c>
      <c r="E840">
        <v>480</v>
      </c>
      <c r="F840" t="s">
        <v>1752</v>
      </c>
    </row>
    <row r="841" spans="1:7" x14ac:dyDescent="0.25">
      <c r="A841" s="131">
        <v>45315</v>
      </c>
      <c r="B841" s="131">
        <v>45315</v>
      </c>
      <c r="C841">
        <v>52</v>
      </c>
      <c r="D841" t="s">
        <v>1522</v>
      </c>
      <c r="E841">
        <v>480</v>
      </c>
      <c r="F841" t="s">
        <v>1753</v>
      </c>
    </row>
    <row r="842" spans="1:7" x14ac:dyDescent="0.25">
      <c r="A842" s="131">
        <v>45315</v>
      </c>
      <c r="B842" s="131">
        <v>45315</v>
      </c>
      <c r="C842">
        <v>5000.04</v>
      </c>
      <c r="D842" t="s">
        <v>1522</v>
      </c>
      <c r="E842">
        <v>480</v>
      </c>
      <c r="F842" t="s">
        <v>1754</v>
      </c>
    </row>
    <row r="843" spans="1:7" x14ac:dyDescent="0.25">
      <c r="A843" s="131">
        <v>45315</v>
      </c>
      <c r="B843" s="131">
        <v>45314</v>
      </c>
      <c r="C843">
        <v>249.5</v>
      </c>
      <c r="D843" t="s">
        <v>1522</v>
      </c>
      <c r="E843" t="s">
        <v>1528</v>
      </c>
      <c r="F843" t="s">
        <v>1755</v>
      </c>
    </row>
    <row r="844" spans="1:7" x14ac:dyDescent="0.25">
      <c r="A844" s="131">
        <v>45315</v>
      </c>
      <c r="B844" s="131">
        <v>45315</v>
      </c>
      <c r="C844">
        <v>375.5</v>
      </c>
      <c r="D844" t="s">
        <v>1522</v>
      </c>
      <c r="E844">
        <v>480</v>
      </c>
      <c r="F844" t="s">
        <v>1756</v>
      </c>
    </row>
    <row r="845" spans="1:7" x14ac:dyDescent="0.25">
      <c r="A845" s="131">
        <v>45315</v>
      </c>
      <c r="B845" s="131">
        <v>45315</v>
      </c>
      <c r="C845">
        <v>200</v>
      </c>
      <c r="D845" t="s">
        <v>1522</v>
      </c>
      <c r="E845">
        <v>480</v>
      </c>
      <c r="F845" t="s">
        <v>1757</v>
      </c>
    </row>
    <row r="846" spans="1:7" x14ac:dyDescent="0.25">
      <c r="A846" s="131">
        <v>45315</v>
      </c>
      <c r="B846" s="131">
        <v>45315</v>
      </c>
      <c r="C846">
        <v>373</v>
      </c>
      <c r="D846" t="s">
        <v>1522</v>
      </c>
      <c r="E846">
        <v>480</v>
      </c>
      <c r="F846" t="s">
        <v>1758</v>
      </c>
    </row>
    <row r="847" spans="1:7" x14ac:dyDescent="0.25">
      <c r="A847" s="131">
        <v>45315</v>
      </c>
      <c r="B847" s="131">
        <v>45315</v>
      </c>
      <c r="C847">
        <v>125</v>
      </c>
      <c r="D847" t="s">
        <v>1522</v>
      </c>
      <c r="E847">
        <v>480</v>
      </c>
      <c r="F847" t="s">
        <v>1759</v>
      </c>
    </row>
    <row r="848" spans="1:7" x14ac:dyDescent="0.25">
      <c r="A848" s="131">
        <v>45315</v>
      </c>
      <c r="B848" s="131">
        <v>45315</v>
      </c>
      <c r="C848">
        <v>825.99</v>
      </c>
      <c r="D848" t="s">
        <v>1522</v>
      </c>
      <c r="E848">
        <v>480</v>
      </c>
      <c r="F848" t="s">
        <v>1760</v>
      </c>
    </row>
    <row r="849" spans="1:7" x14ac:dyDescent="0.25">
      <c r="A849" s="136" t="s">
        <v>23</v>
      </c>
      <c r="B849" s="136" t="s">
        <v>23</v>
      </c>
      <c r="C849" s="98">
        <v>0</v>
      </c>
      <c r="D849" s="98" t="s">
        <v>23</v>
      </c>
      <c r="E849" s="98" t="s">
        <v>23</v>
      </c>
      <c r="F849" s="98" t="s">
        <v>23</v>
      </c>
      <c r="G849" s="94"/>
    </row>
    <row r="850" spans="1:7" x14ac:dyDescent="0.25">
      <c r="A850" s="136" t="s">
        <v>23</v>
      </c>
      <c r="B850" s="136" t="s">
        <v>23</v>
      </c>
      <c r="C850" s="94">
        <v>0</v>
      </c>
      <c r="D850" s="98" t="s">
        <v>23</v>
      </c>
      <c r="E850" s="98" t="s">
        <v>23</v>
      </c>
      <c r="F850" s="98" t="s">
        <v>23</v>
      </c>
      <c r="G850" s="94"/>
    </row>
    <row r="851" spans="1:7" x14ac:dyDescent="0.25">
      <c r="A851" s="136" t="s">
        <v>23</v>
      </c>
      <c r="B851" s="136" t="s">
        <v>23</v>
      </c>
      <c r="C851" s="94">
        <v>0</v>
      </c>
      <c r="D851" s="98" t="s">
        <v>23</v>
      </c>
      <c r="E851" s="98" t="s">
        <v>23</v>
      </c>
      <c r="F851" s="98" t="s">
        <v>23</v>
      </c>
      <c r="G851" s="94"/>
    </row>
    <row r="852" spans="1:7" x14ac:dyDescent="0.25">
      <c r="A852" s="136" t="s">
        <v>23</v>
      </c>
      <c r="B852" s="136" t="s">
        <v>23</v>
      </c>
      <c r="C852" s="94">
        <v>0</v>
      </c>
      <c r="D852" s="98" t="s">
        <v>23</v>
      </c>
      <c r="E852" s="98" t="s">
        <v>23</v>
      </c>
      <c r="F852" s="98" t="s">
        <v>23</v>
      </c>
      <c r="G852" s="94"/>
    </row>
    <row r="853" spans="1:7" x14ac:dyDescent="0.25">
      <c r="A853" s="136" t="s">
        <v>23</v>
      </c>
      <c r="B853" s="136" t="s">
        <v>23</v>
      </c>
      <c r="C853" s="94">
        <v>0</v>
      </c>
      <c r="D853" s="98" t="s">
        <v>23</v>
      </c>
      <c r="E853" s="98" t="s">
        <v>23</v>
      </c>
      <c r="F853" s="98" t="s">
        <v>23</v>
      </c>
      <c r="G853" s="94"/>
    </row>
    <row r="854" spans="1:7" x14ac:dyDescent="0.25">
      <c r="A854" s="95"/>
      <c r="B854" s="95"/>
      <c r="C854" s="98" t="s">
        <v>23</v>
      </c>
      <c r="D854" s="94"/>
      <c r="E854" s="94"/>
      <c r="F854" s="98" t="s">
        <v>23</v>
      </c>
      <c r="G854" s="94"/>
    </row>
    <row r="855" spans="1:7" x14ac:dyDescent="0.25">
      <c r="A855" s="136"/>
      <c r="B855" s="95"/>
      <c r="C855" s="94"/>
      <c r="D855" s="94"/>
      <c r="E855" s="94"/>
      <c r="F855" s="94"/>
      <c r="G855" s="94"/>
    </row>
    <row r="856" spans="1:7" x14ac:dyDescent="0.25">
      <c r="A856" s="136"/>
      <c r="B856" s="95"/>
      <c r="C856" s="94"/>
      <c r="D856" s="94"/>
      <c r="E856" s="94"/>
      <c r="F856" s="94"/>
      <c r="G856" s="94"/>
    </row>
    <row r="857" spans="1:7" x14ac:dyDescent="0.25">
      <c r="A857" s="136"/>
      <c r="B857" s="95"/>
      <c r="C857" s="94"/>
      <c r="D857" s="94"/>
      <c r="E857" s="94"/>
      <c r="F857" s="94"/>
      <c r="G857" s="94"/>
    </row>
    <row r="858" spans="1:7" x14ac:dyDescent="0.25">
      <c r="A858" s="136"/>
      <c r="B858" s="95"/>
      <c r="C858" s="94"/>
      <c r="D858" s="94"/>
      <c r="E858" s="94"/>
      <c r="F858" s="94"/>
      <c r="G858" s="94"/>
    </row>
    <row r="859" spans="1:7" x14ac:dyDescent="0.25">
      <c r="A859" s="136"/>
      <c r="B859" s="95"/>
      <c r="C859" s="94"/>
      <c r="D859" s="94"/>
      <c r="E859" s="94"/>
      <c r="F859" s="94"/>
      <c r="G859" s="94"/>
    </row>
    <row r="860" spans="1:7" x14ac:dyDescent="0.25">
      <c r="A860" s="136"/>
      <c r="B860" s="95"/>
      <c r="C860" s="94"/>
      <c r="D860" s="94"/>
      <c r="E860" s="94"/>
      <c r="F860" s="94"/>
      <c r="G860" s="94"/>
    </row>
    <row r="861" spans="1:7" x14ac:dyDescent="0.25">
      <c r="A861" s="136"/>
      <c r="B861" s="95"/>
      <c r="C861" s="94"/>
      <c r="D861" s="94"/>
      <c r="E861" s="94"/>
      <c r="F861" s="94"/>
      <c r="G861" s="94"/>
    </row>
    <row r="862" spans="1:7" x14ac:dyDescent="0.25">
      <c r="A862" s="136"/>
      <c r="B862" s="95"/>
      <c r="C862" s="94"/>
      <c r="D862" s="94"/>
      <c r="E862" s="94"/>
      <c r="F862" s="94"/>
      <c r="G862" s="94"/>
    </row>
    <row r="863" spans="1:7" x14ac:dyDescent="0.25">
      <c r="A863" s="136"/>
      <c r="B863" s="95"/>
      <c r="C863" s="94"/>
      <c r="D863" s="94"/>
      <c r="E863" s="94"/>
      <c r="F863" s="94"/>
      <c r="G863" s="94"/>
    </row>
    <row r="864" spans="1:7" x14ac:dyDescent="0.25">
      <c r="A864" s="136"/>
      <c r="B864" s="95"/>
      <c r="C864" s="94"/>
      <c r="D864" s="94"/>
      <c r="E864" s="94"/>
      <c r="F864" s="94"/>
      <c r="G864" s="94"/>
    </row>
    <row r="865" spans="1:7" x14ac:dyDescent="0.25">
      <c r="A865" s="136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6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8" t="s">
        <v>23</v>
      </c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8" t="s">
        <v>23</v>
      </c>
      <c r="B879" s="94"/>
      <c r="C879" s="98" t="s">
        <v>23</v>
      </c>
      <c r="D879" s="94"/>
      <c r="E879" s="94"/>
      <c r="F879" s="94"/>
      <c r="G879" s="94"/>
    </row>
    <row r="880" spans="1:7" x14ac:dyDescent="0.25">
      <c r="A880" s="98" t="s">
        <v>1555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8" t="s">
        <v>1539</v>
      </c>
      <c r="B882" s="94"/>
      <c r="C882" s="98">
        <f>'PRIMA NOTA'!F1089</f>
        <v>8317.93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7" t="s">
        <v>1540</v>
      </c>
      <c r="B885" s="127"/>
      <c r="C885" s="138">
        <f>C880-C882</f>
        <v>620.10000000000036</v>
      </c>
      <c r="D885" s="94"/>
      <c r="E885" s="94"/>
      <c r="F885" s="94"/>
      <c r="G885" s="94"/>
    </row>
    <row r="888" spans="1:7" x14ac:dyDescent="0.25">
      <c r="A888" s="98" t="s">
        <v>1512</v>
      </c>
      <c r="B888" s="98" t="s">
        <v>1513</v>
      </c>
      <c r="C888" s="98" t="s">
        <v>28</v>
      </c>
      <c r="D888" s="98" t="s">
        <v>1514</v>
      </c>
      <c r="E888" s="98" t="s">
        <v>1515</v>
      </c>
      <c r="F888" s="98" t="s">
        <v>2</v>
      </c>
      <c r="G888" s="98" t="s">
        <v>175</v>
      </c>
    </row>
    <row r="889" spans="1:7" x14ac:dyDescent="0.25">
      <c r="A889" s="146">
        <v>45316</v>
      </c>
      <c r="B889" s="94"/>
      <c r="C889" s="94"/>
      <c r="D889" s="98" t="s">
        <v>23</v>
      </c>
      <c r="E889" s="94"/>
      <c r="F889" s="98" t="s">
        <v>23</v>
      </c>
      <c r="G889" s="94"/>
    </row>
    <row r="890" spans="1:7" x14ac:dyDescent="0.25">
      <c r="A890" s="136" t="s">
        <v>23</v>
      </c>
      <c r="B890" s="136" t="s">
        <v>23</v>
      </c>
      <c r="C890" s="94">
        <v>0</v>
      </c>
      <c r="D890" s="98" t="s">
        <v>23</v>
      </c>
      <c r="E890" s="98" t="s">
        <v>23</v>
      </c>
      <c r="F890" s="98" t="s">
        <v>23</v>
      </c>
      <c r="G890" s="94"/>
    </row>
    <row r="891" spans="1:7" x14ac:dyDescent="0.25">
      <c r="A891" s="136" t="s">
        <v>23</v>
      </c>
      <c r="B891" s="136" t="s">
        <v>23</v>
      </c>
      <c r="C891" s="94">
        <v>0</v>
      </c>
      <c r="D891" s="98" t="s">
        <v>23</v>
      </c>
      <c r="E891" s="98" t="s">
        <v>23</v>
      </c>
      <c r="F891" s="98" t="s">
        <v>23</v>
      </c>
      <c r="G891" s="94"/>
    </row>
    <row r="892" spans="1:7" x14ac:dyDescent="0.25">
      <c r="A892" s="136" t="s">
        <v>23</v>
      </c>
      <c r="B892" s="136" t="s">
        <v>23</v>
      </c>
      <c r="C892" s="94">
        <v>0</v>
      </c>
      <c r="D892" s="98" t="s">
        <v>23</v>
      </c>
      <c r="E892" s="98" t="s">
        <v>23</v>
      </c>
      <c r="F892" s="98" t="s">
        <v>23</v>
      </c>
      <c r="G892" s="94"/>
    </row>
    <row r="893" spans="1:7" x14ac:dyDescent="0.25">
      <c r="A893" s="136" t="s">
        <v>23</v>
      </c>
      <c r="B893" s="136" t="s">
        <v>23</v>
      </c>
      <c r="C893" s="98">
        <v>0</v>
      </c>
      <c r="D893" s="98" t="s">
        <v>23</v>
      </c>
      <c r="E893" s="98" t="s">
        <v>23</v>
      </c>
      <c r="F893" s="98" t="s">
        <v>23</v>
      </c>
      <c r="G893" s="94"/>
    </row>
    <row r="894" spans="1:7" x14ac:dyDescent="0.25">
      <c r="A894" s="136" t="s">
        <v>23</v>
      </c>
      <c r="B894" s="136" t="s">
        <v>23</v>
      </c>
      <c r="C894" s="94">
        <v>0</v>
      </c>
      <c r="D894" s="98" t="s">
        <v>23</v>
      </c>
      <c r="E894" s="98" t="s">
        <v>23</v>
      </c>
      <c r="F894" s="98" t="s">
        <v>23</v>
      </c>
      <c r="G894" s="94"/>
    </row>
    <row r="895" spans="1:7" x14ac:dyDescent="0.25">
      <c r="A895" s="136" t="s">
        <v>23</v>
      </c>
      <c r="B895" s="136" t="s">
        <v>23</v>
      </c>
      <c r="C895" s="94">
        <v>0</v>
      </c>
      <c r="D895" s="98" t="s">
        <v>23</v>
      </c>
      <c r="E895" s="98" t="s">
        <v>23</v>
      </c>
      <c r="F895" s="98" t="s">
        <v>23</v>
      </c>
      <c r="G895" s="94"/>
    </row>
    <row r="896" spans="1:7" x14ac:dyDescent="0.25">
      <c r="A896" s="136" t="s">
        <v>23</v>
      </c>
      <c r="B896" s="136" t="s">
        <v>23</v>
      </c>
      <c r="C896" s="94">
        <v>0</v>
      </c>
      <c r="D896" s="98" t="s">
        <v>23</v>
      </c>
      <c r="E896" s="98" t="s">
        <v>23</v>
      </c>
      <c r="F896" s="98" t="s">
        <v>23</v>
      </c>
      <c r="G896" s="94"/>
    </row>
    <row r="897" spans="1:7" x14ac:dyDescent="0.25">
      <c r="A897" s="136" t="s">
        <v>23</v>
      </c>
      <c r="B897" s="136" t="s">
        <v>23</v>
      </c>
      <c r="C897" s="94">
        <v>0</v>
      </c>
      <c r="D897" s="98" t="s">
        <v>23</v>
      </c>
      <c r="E897" s="98" t="s">
        <v>23</v>
      </c>
      <c r="F897" s="98" t="s">
        <v>23</v>
      </c>
      <c r="G897" s="94"/>
    </row>
    <row r="898" spans="1:7" x14ac:dyDescent="0.25">
      <c r="A898" s="136" t="s">
        <v>23</v>
      </c>
      <c r="B898" s="136" t="s">
        <v>23</v>
      </c>
      <c r="C898" s="94">
        <v>0</v>
      </c>
      <c r="D898" s="98" t="s">
        <v>23</v>
      </c>
      <c r="E898" s="98" t="s">
        <v>23</v>
      </c>
      <c r="F898" s="98" t="s">
        <v>23</v>
      </c>
      <c r="G898" s="94"/>
    </row>
    <row r="899" spans="1:7" x14ac:dyDescent="0.25">
      <c r="A899" s="136" t="s">
        <v>23</v>
      </c>
      <c r="B899" s="136" t="s">
        <v>23</v>
      </c>
      <c r="C899" s="94">
        <v>0</v>
      </c>
      <c r="D899" s="98" t="s">
        <v>23</v>
      </c>
      <c r="E899" s="98" t="s">
        <v>23</v>
      </c>
      <c r="F899" s="98" t="s">
        <v>23</v>
      </c>
      <c r="G899" s="94"/>
    </row>
    <row r="900" spans="1:7" x14ac:dyDescent="0.25">
      <c r="A900" s="136" t="s">
        <v>23</v>
      </c>
      <c r="B900" s="136" t="s">
        <v>23</v>
      </c>
      <c r="C900" s="94">
        <v>0</v>
      </c>
      <c r="D900" s="98" t="s">
        <v>23</v>
      </c>
      <c r="E900" s="98" t="s">
        <v>23</v>
      </c>
      <c r="F900" s="98" t="s">
        <v>23</v>
      </c>
      <c r="G900" s="94"/>
    </row>
    <row r="901" spans="1:7" x14ac:dyDescent="0.25">
      <c r="A901" s="136" t="s">
        <v>23</v>
      </c>
      <c r="B901" s="136" t="s">
        <v>23</v>
      </c>
      <c r="C901" s="94">
        <v>0</v>
      </c>
      <c r="D901" s="98" t="s">
        <v>23</v>
      </c>
      <c r="E901" s="98" t="s">
        <v>23</v>
      </c>
      <c r="F901" s="98" t="s">
        <v>23</v>
      </c>
      <c r="G901" s="94"/>
    </row>
    <row r="902" spans="1:7" x14ac:dyDescent="0.25">
      <c r="A902" s="136" t="s">
        <v>23</v>
      </c>
      <c r="B902" s="136" t="s">
        <v>23</v>
      </c>
      <c r="C902" s="98">
        <v>0</v>
      </c>
      <c r="D902" s="98" t="s">
        <v>23</v>
      </c>
      <c r="E902" s="98" t="s">
        <v>23</v>
      </c>
      <c r="F902" s="98" t="s">
        <v>23</v>
      </c>
      <c r="G902" s="94"/>
    </row>
    <row r="903" spans="1:7" x14ac:dyDescent="0.25">
      <c r="A903" s="136" t="s">
        <v>23</v>
      </c>
      <c r="B903" s="136" t="s">
        <v>23</v>
      </c>
      <c r="C903" s="94">
        <v>0</v>
      </c>
      <c r="D903" s="98" t="s">
        <v>23</v>
      </c>
      <c r="E903" s="98" t="s">
        <v>23</v>
      </c>
      <c r="F903" s="98" t="s">
        <v>23</v>
      </c>
      <c r="G903" s="94"/>
    </row>
    <row r="904" spans="1:7" x14ac:dyDescent="0.25">
      <c r="A904" s="136" t="s">
        <v>23</v>
      </c>
      <c r="B904" s="136" t="s">
        <v>23</v>
      </c>
      <c r="C904" s="94">
        <v>0</v>
      </c>
      <c r="D904" s="98" t="s">
        <v>23</v>
      </c>
      <c r="E904" s="98" t="s">
        <v>23</v>
      </c>
      <c r="F904" s="98" t="s">
        <v>23</v>
      </c>
      <c r="G904" s="94"/>
    </row>
    <row r="905" spans="1:7" x14ac:dyDescent="0.25">
      <c r="A905" s="136" t="s">
        <v>23</v>
      </c>
      <c r="B905" s="136" t="s">
        <v>23</v>
      </c>
      <c r="C905" s="94">
        <v>0</v>
      </c>
      <c r="D905" s="98" t="s">
        <v>23</v>
      </c>
      <c r="E905" s="98" t="s">
        <v>23</v>
      </c>
      <c r="F905" s="98" t="s">
        <v>23</v>
      </c>
      <c r="G905" s="94"/>
    </row>
    <row r="906" spans="1:7" x14ac:dyDescent="0.25">
      <c r="A906" s="136" t="s">
        <v>23</v>
      </c>
      <c r="B906" s="136" t="s">
        <v>23</v>
      </c>
      <c r="C906" s="94">
        <v>0</v>
      </c>
      <c r="D906" s="98" t="s">
        <v>23</v>
      </c>
      <c r="E906" s="98" t="s">
        <v>23</v>
      </c>
      <c r="F906" s="98" t="s">
        <v>23</v>
      </c>
      <c r="G906" s="94"/>
    </row>
    <row r="907" spans="1:7" x14ac:dyDescent="0.25">
      <c r="A907" s="95"/>
      <c r="B907" s="95"/>
      <c r="C907" s="98" t="s">
        <v>23</v>
      </c>
      <c r="D907" s="94"/>
      <c r="E907" s="94"/>
      <c r="F907" s="98" t="s">
        <v>23</v>
      </c>
      <c r="G907" s="94"/>
    </row>
    <row r="908" spans="1:7" x14ac:dyDescent="0.25">
      <c r="A908" s="136"/>
      <c r="B908" s="95"/>
      <c r="C908" s="94"/>
      <c r="D908" s="94"/>
      <c r="E908" s="94"/>
      <c r="F908" s="94"/>
      <c r="G908" s="94"/>
    </row>
    <row r="909" spans="1:7" x14ac:dyDescent="0.25">
      <c r="A909" s="136"/>
      <c r="B909" s="95"/>
      <c r="C909" s="94"/>
      <c r="D909" s="94"/>
      <c r="E909" s="94"/>
      <c r="F909" s="94"/>
      <c r="G909" s="94"/>
    </row>
    <row r="910" spans="1:7" x14ac:dyDescent="0.25">
      <c r="A910" s="136"/>
      <c r="B910" s="95"/>
      <c r="C910" s="94"/>
      <c r="D910" s="94"/>
      <c r="E910" s="94"/>
      <c r="F910" s="94"/>
      <c r="G910" s="94"/>
    </row>
    <row r="911" spans="1:7" x14ac:dyDescent="0.25">
      <c r="A911" s="136"/>
      <c r="B911" s="95"/>
      <c r="C911" s="94"/>
      <c r="D911" s="94"/>
      <c r="E911" s="94"/>
      <c r="F911" s="94"/>
      <c r="G911" s="94"/>
    </row>
    <row r="912" spans="1:7" x14ac:dyDescent="0.25">
      <c r="A912" s="136"/>
      <c r="B912" s="95"/>
      <c r="C912" s="94"/>
      <c r="D912" s="94"/>
      <c r="E912" s="94"/>
      <c r="F912" s="94"/>
      <c r="G912" s="94"/>
    </row>
    <row r="913" spans="1:7" x14ac:dyDescent="0.25">
      <c r="A913" s="136"/>
      <c r="B913" s="95"/>
      <c r="C913" s="94"/>
      <c r="D913" s="94"/>
      <c r="E913" s="94"/>
      <c r="F913" s="94"/>
      <c r="G913" s="94"/>
    </row>
    <row r="914" spans="1:7" x14ac:dyDescent="0.25">
      <c r="A914" s="136"/>
      <c r="B914" s="95"/>
      <c r="C914" s="94"/>
      <c r="D914" s="94"/>
      <c r="E914" s="94"/>
      <c r="F914" s="94"/>
      <c r="G914" s="94"/>
    </row>
    <row r="915" spans="1:7" x14ac:dyDescent="0.25">
      <c r="A915" s="136"/>
      <c r="B915" s="95"/>
      <c r="C915" s="94"/>
      <c r="D915" s="94"/>
      <c r="E915" s="94"/>
      <c r="F915" s="94"/>
      <c r="G915" s="94"/>
    </row>
    <row r="916" spans="1:7" x14ac:dyDescent="0.25">
      <c r="A916" s="136"/>
      <c r="B916" s="95"/>
      <c r="C916" s="94"/>
      <c r="D916" s="94"/>
      <c r="E916" s="94"/>
      <c r="F916" s="94"/>
      <c r="G916" s="94"/>
    </row>
    <row r="917" spans="1:7" x14ac:dyDescent="0.25">
      <c r="A917" s="136"/>
      <c r="B917" s="95"/>
      <c r="C917" s="94"/>
      <c r="D917" s="94"/>
      <c r="E917" s="94"/>
      <c r="F917" s="94"/>
      <c r="G917" s="94"/>
    </row>
    <row r="918" spans="1:7" x14ac:dyDescent="0.25">
      <c r="A918" s="136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6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8" t="s">
        <v>23</v>
      </c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8" t="s">
        <v>23</v>
      </c>
      <c r="B932" s="94"/>
      <c r="C932" s="98" t="s">
        <v>23</v>
      </c>
      <c r="D932" s="94"/>
      <c r="E932" s="94"/>
      <c r="F932" s="94"/>
      <c r="G932" s="94"/>
    </row>
    <row r="933" spans="1:7" x14ac:dyDescent="0.25">
      <c r="A933" s="98" t="s">
        <v>1555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8" t="s">
        <v>1539</v>
      </c>
      <c r="B935" s="94"/>
      <c r="C935" s="98">
        <f>'PRIMA NOTA'!F1150</f>
        <v>7768.54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7" t="s">
        <v>1540</v>
      </c>
      <c r="B938" s="127"/>
      <c r="C938" s="138">
        <f>C933-C935</f>
        <v>-7768.54</v>
      </c>
      <c r="D938" s="94"/>
      <c r="E938" s="94"/>
      <c r="F938" s="94"/>
      <c r="G938" s="94"/>
    </row>
    <row r="941" spans="1:7" x14ac:dyDescent="0.25">
      <c r="A941" s="98" t="s">
        <v>1512</v>
      </c>
      <c r="B941" s="98" t="s">
        <v>1513</v>
      </c>
      <c r="C941" s="98" t="s">
        <v>28</v>
      </c>
      <c r="D941" s="98" t="s">
        <v>1514</v>
      </c>
      <c r="E941" s="98" t="s">
        <v>1515</v>
      </c>
      <c r="F941" s="98" t="s">
        <v>2</v>
      </c>
      <c r="G941" s="98" t="s">
        <v>175</v>
      </c>
    </row>
    <row r="942" spans="1:7" x14ac:dyDescent="0.25">
      <c r="A942" s="146">
        <v>45317</v>
      </c>
      <c r="B942" s="94"/>
      <c r="C942" s="94"/>
      <c r="D942" s="98" t="s">
        <v>23</v>
      </c>
      <c r="E942" s="94"/>
      <c r="F942" s="98" t="s">
        <v>23</v>
      </c>
      <c r="G942" s="94"/>
    </row>
    <row r="943" spans="1:7" x14ac:dyDescent="0.25">
      <c r="A943" s="136" t="s">
        <v>23</v>
      </c>
      <c r="B943" s="136" t="s">
        <v>23</v>
      </c>
      <c r="C943" s="94">
        <v>0</v>
      </c>
      <c r="D943" s="98" t="s">
        <v>23</v>
      </c>
      <c r="E943" s="98" t="s">
        <v>23</v>
      </c>
      <c r="F943" s="98" t="s">
        <v>23</v>
      </c>
      <c r="G943" s="94"/>
    </row>
    <row r="944" spans="1:7" x14ac:dyDescent="0.25">
      <c r="A944" s="136" t="s">
        <v>23</v>
      </c>
      <c r="B944" s="136" t="s">
        <v>23</v>
      </c>
      <c r="C944" s="94">
        <v>0</v>
      </c>
      <c r="D944" s="98" t="s">
        <v>23</v>
      </c>
      <c r="E944" s="98" t="s">
        <v>23</v>
      </c>
      <c r="F944" s="98" t="s">
        <v>23</v>
      </c>
      <c r="G944" s="94"/>
    </row>
    <row r="945" spans="1:7" x14ac:dyDescent="0.25">
      <c r="A945" s="136" t="s">
        <v>23</v>
      </c>
      <c r="B945" s="136" t="s">
        <v>23</v>
      </c>
      <c r="C945" s="94">
        <v>0</v>
      </c>
      <c r="D945" s="98" t="s">
        <v>23</v>
      </c>
      <c r="E945" s="98" t="s">
        <v>23</v>
      </c>
      <c r="F945" s="98" t="s">
        <v>23</v>
      </c>
      <c r="G945" s="94"/>
    </row>
    <row r="946" spans="1:7" x14ac:dyDescent="0.25">
      <c r="A946" s="136" t="s">
        <v>23</v>
      </c>
      <c r="B946" s="136" t="s">
        <v>23</v>
      </c>
      <c r="C946" s="98">
        <v>0</v>
      </c>
      <c r="D946" s="98" t="s">
        <v>23</v>
      </c>
      <c r="E946" s="98" t="s">
        <v>23</v>
      </c>
      <c r="F946" s="98" t="s">
        <v>23</v>
      </c>
      <c r="G946" s="94"/>
    </row>
    <row r="947" spans="1:7" x14ac:dyDescent="0.25">
      <c r="A947" s="136" t="s">
        <v>23</v>
      </c>
      <c r="B947" s="136" t="s">
        <v>23</v>
      </c>
      <c r="C947" s="94">
        <v>0</v>
      </c>
      <c r="D947" s="98" t="s">
        <v>23</v>
      </c>
      <c r="E947" s="98" t="s">
        <v>23</v>
      </c>
      <c r="F947" s="98" t="s">
        <v>23</v>
      </c>
      <c r="G947" s="94"/>
    </row>
    <row r="948" spans="1:7" x14ac:dyDescent="0.25">
      <c r="A948" s="136" t="s">
        <v>23</v>
      </c>
      <c r="B948" s="136" t="s">
        <v>23</v>
      </c>
      <c r="C948" s="94">
        <v>0</v>
      </c>
      <c r="D948" s="98" t="s">
        <v>23</v>
      </c>
      <c r="E948" s="98" t="s">
        <v>23</v>
      </c>
      <c r="F948" s="98" t="s">
        <v>23</v>
      </c>
      <c r="G948" s="94"/>
    </row>
    <row r="949" spans="1:7" x14ac:dyDescent="0.25">
      <c r="A949" s="136" t="s">
        <v>23</v>
      </c>
      <c r="B949" s="136" t="s">
        <v>23</v>
      </c>
      <c r="C949" s="94">
        <v>0</v>
      </c>
      <c r="D949" s="98" t="s">
        <v>23</v>
      </c>
      <c r="E949" s="98" t="s">
        <v>23</v>
      </c>
      <c r="F949" s="98" t="s">
        <v>23</v>
      </c>
      <c r="G949" s="94"/>
    </row>
    <row r="950" spans="1:7" x14ac:dyDescent="0.25">
      <c r="A950" s="136" t="s">
        <v>23</v>
      </c>
      <c r="B950" s="136" t="s">
        <v>23</v>
      </c>
      <c r="C950" s="94">
        <v>0</v>
      </c>
      <c r="D950" s="98" t="s">
        <v>23</v>
      </c>
      <c r="E950" s="98" t="s">
        <v>23</v>
      </c>
      <c r="F950" s="98" t="s">
        <v>23</v>
      </c>
      <c r="G950" s="94"/>
    </row>
    <row r="951" spans="1:7" x14ac:dyDescent="0.25">
      <c r="A951" s="136" t="s">
        <v>23</v>
      </c>
      <c r="B951" s="136" t="s">
        <v>23</v>
      </c>
      <c r="C951" s="94">
        <v>0</v>
      </c>
      <c r="D951" s="98" t="s">
        <v>23</v>
      </c>
      <c r="E951" s="98" t="s">
        <v>23</v>
      </c>
      <c r="F951" s="98" t="s">
        <v>23</v>
      </c>
      <c r="G951" s="94"/>
    </row>
    <row r="952" spans="1:7" x14ac:dyDescent="0.25">
      <c r="A952" s="136" t="s">
        <v>23</v>
      </c>
      <c r="B952" s="136" t="s">
        <v>23</v>
      </c>
      <c r="C952" s="94">
        <v>0</v>
      </c>
      <c r="D952" s="98" t="s">
        <v>23</v>
      </c>
      <c r="E952" s="98" t="s">
        <v>23</v>
      </c>
      <c r="F952" s="98" t="s">
        <v>23</v>
      </c>
      <c r="G952" s="94"/>
    </row>
    <row r="953" spans="1:7" x14ac:dyDescent="0.25">
      <c r="A953" s="136" t="s">
        <v>23</v>
      </c>
      <c r="B953" s="136" t="s">
        <v>23</v>
      </c>
      <c r="C953" s="94">
        <v>0</v>
      </c>
      <c r="D953" s="98" t="s">
        <v>23</v>
      </c>
      <c r="E953" s="98" t="s">
        <v>23</v>
      </c>
      <c r="F953" s="98" t="s">
        <v>23</v>
      </c>
      <c r="G953" s="94"/>
    </row>
    <row r="954" spans="1:7" x14ac:dyDescent="0.25">
      <c r="A954" s="136" t="s">
        <v>23</v>
      </c>
      <c r="B954" s="136" t="s">
        <v>23</v>
      </c>
      <c r="C954" s="94">
        <v>0</v>
      </c>
      <c r="D954" s="98" t="s">
        <v>23</v>
      </c>
      <c r="E954" s="98" t="s">
        <v>23</v>
      </c>
      <c r="F954" s="98" t="s">
        <v>23</v>
      </c>
      <c r="G954" s="94"/>
    </row>
    <row r="955" spans="1:7" x14ac:dyDescent="0.25">
      <c r="A955" s="136" t="s">
        <v>23</v>
      </c>
      <c r="B955" s="136" t="s">
        <v>23</v>
      </c>
      <c r="C955" s="98">
        <v>0</v>
      </c>
      <c r="D955" s="98" t="s">
        <v>23</v>
      </c>
      <c r="E955" s="98" t="s">
        <v>23</v>
      </c>
      <c r="F955" s="98" t="s">
        <v>23</v>
      </c>
      <c r="G955" s="94"/>
    </row>
    <row r="956" spans="1:7" x14ac:dyDescent="0.25">
      <c r="A956" s="136" t="s">
        <v>23</v>
      </c>
      <c r="B956" s="136" t="s">
        <v>23</v>
      </c>
      <c r="C956" s="94">
        <v>0</v>
      </c>
      <c r="D956" s="98" t="s">
        <v>23</v>
      </c>
      <c r="E956" s="98" t="s">
        <v>23</v>
      </c>
      <c r="F956" s="98" t="s">
        <v>23</v>
      </c>
      <c r="G956" s="94"/>
    </row>
    <row r="957" spans="1:7" x14ac:dyDescent="0.25">
      <c r="A957" s="136" t="s">
        <v>23</v>
      </c>
      <c r="B957" s="136" t="s">
        <v>23</v>
      </c>
      <c r="C957" s="94">
        <v>0</v>
      </c>
      <c r="D957" s="98" t="s">
        <v>23</v>
      </c>
      <c r="E957" s="98" t="s">
        <v>23</v>
      </c>
      <c r="F957" s="98" t="s">
        <v>23</v>
      </c>
      <c r="G957" s="94"/>
    </row>
    <row r="958" spans="1:7" x14ac:dyDescent="0.25">
      <c r="A958" s="136" t="s">
        <v>23</v>
      </c>
      <c r="B958" s="136" t="s">
        <v>23</v>
      </c>
      <c r="C958" s="94">
        <v>0</v>
      </c>
      <c r="D958" s="98" t="s">
        <v>23</v>
      </c>
      <c r="E958" s="98" t="s">
        <v>23</v>
      </c>
      <c r="F958" s="98" t="s">
        <v>23</v>
      </c>
      <c r="G958" s="94"/>
    </row>
    <row r="959" spans="1:7" x14ac:dyDescent="0.25">
      <c r="A959" s="136" t="s">
        <v>23</v>
      </c>
      <c r="B959" s="136" t="s">
        <v>23</v>
      </c>
      <c r="C959" s="94">
        <v>0</v>
      </c>
      <c r="D959" s="98" t="s">
        <v>23</v>
      </c>
      <c r="E959" s="98" t="s">
        <v>23</v>
      </c>
      <c r="F959" s="98" t="s">
        <v>23</v>
      </c>
      <c r="G959" s="94"/>
    </row>
    <row r="960" spans="1:7" x14ac:dyDescent="0.25">
      <c r="A960" s="95"/>
      <c r="B960" s="95"/>
      <c r="C960" s="98" t="s">
        <v>23</v>
      </c>
      <c r="D960" s="94"/>
      <c r="E960" s="94"/>
      <c r="F960" s="98" t="s">
        <v>23</v>
      </c>
      <c r="G960" s="94"/>
    </row>
    <row r="961" spans="1:7" x14ac:dyDescent="0.25">
      <c r="A961" s="136"/>
      <c r="B961" s="95"/>
      <c r="C961" s="94"/>
      <c r="D961" s="94"/>
      <c r="E961" s="94"/>
      <c r="F961" s="94"/>
      <c r="G961" s="94"/>
    </row>
    <row r="962" spans="1:7" x14ac:dyDescent="0.25">
      <c r="A962" s="136"/>
      <c r="B962" s="95"/>
      <c r="C962" s="94"/>
      <c r="D962" s="94"/>
      <c r="E962" s="94"/>
      <c r="F962" s="94"/>
      <c r="G962" s="94"/>
    </row>
    <row r="963" spans="1:7" x14ac:dyDescent="0.25">
      <c r="A963" s="136"/>
      <c r="B963" s="95"/>
      <c r="C963" s="94"/>
      <c r="D963" s="94"/>
      <c r="E963" s="94"/>
      <c r="F963" s="94"/>
      <c r="G963" s="94"/>
    </row>
    <row r="964" spans="1:7" x14ac:dyDescent="0.25">
      <c r="A964" s="136"/>
      <c r="B964" s="95"/>
      <c r="C964" s="94"/>
      <c r="D964" s="94"/>
      <c r="E964" s="94"/>
      <c r="F964" s="94"/>
      <c r="G964" s="94"/>
    </row>
    <row r="965" spans="1:7" x14ac:dyDescent="0.25">
      <c r="A965" s="136"/>
      <c r="B965" s="95"/>
      <c r="C965" s="94"/>
      <c r="D965" s="94"/>
      <c r="E965" s="94"/>
      <c r="F965" s="94"/>
      <c r="G965" s="94"/>
    </row>
    <row r="966" spans="1:7" x14ac:dyDescent="0.25">
      <c r="A966" s="136"/>
      <c r="B966" s="95"/>
      <c r="C966" s="94"/>
      <c r="D966" s="94"/>
      <c r="E966" s="94"/>
      <c r="F966" s="94"/>
      <c r="G966" s="94"/>
    </row>
    <row r="967" spans="1:7" x14ac:dyDescent="0.25">
      <c r="A967" s="136"/>
      <c r="B967" s="95"/>
      <c r="C967" s="94"/>
      <c r="D967" s="94"/>
      <c r="E967" s="94"/>
      <c r="F967" s="94"/>
      <c r="G967" s="94"/>
    </row>
    <row r="968" spans="1:7" x14ac:dyDescent="0.25">
      <c r="A968" s="136"/>
      <c r="B968" s="95"/>
      <c r="C968" s="94"/>
      <c r="D968" s="94"/>
      <c r="E968" s="94"/>
      <c r="F968" s="94"/>
      <c r="G968" s="94"/>
    </row>
    <row r="969" spans="1:7" x14ac:dyDescent="0.25">
      <c r="A969" s="136"/>
      <c r="B969" s="95"/>
      <c r="C969" s="94"/>
      <c r="D969" s="94"/>
      <c r="E969" s="94"/>
      <c r="F969" s="94"/>
      <c r="G969" s="94"/>
    </row>
    <row r="970" spans="1:7" x14ac:dyDescent="0.25">
      <c r="A970" s="136"/>
      <c r="B970" s="95"/>
      <c r="C970" s="94"/>
      <c r="D970" s="94"/>
      <c r="E970" s="94"/>
      <c r="F970" s="94"/>
      <c r="G970" s="94"/>
    </row>
    <row r="971" spans="1:7" x14ac:dyDescent="0.25">
      <c r="A971" s="136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6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8" t="s">
        <v>23</v>
      </c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8" t="s">
        <v>23</v>
      </c>
      <c r="B985" s="94"/>
      <c r="C985" s="98" t="s">
        <v>23</v>
      </c>
      <c r="D985" s="94"/>
      <c r="E985" s="94"/>
      <c r="F985" s="94"/>
      <c r="G985" s="94"/>
    </row>
    <row r="986" spans="1:7" x14ac:dyDescent="0.25">
      <c r="A986" s="98" t="s">
        <v>1555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8" t="s">
        <v>1539</v>
      </c>
      <c r="B988" s="94"/>
      <c r="C988" s="98">
        <f>'PRIMA NOTA'!F1211</f>
        <v>24309.559999999998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7" t="s">
        <v>1540</v>
      </c>
      <c r="B991" s="127"/>
      <c r="C991" s="138">
        <f>C986-C988</f>
        <v>-24309.559999999998</v>
      </c>
      <c r="D991" s="94"/>
      <c r="E991" s="94"/>
      <c r="F991" s="94"/>
      <c r="G991" s="94"/>
    </row>
    <row r="994" spans="1:7" x14ac:dyDescent="0.25">
      <c r="A994" s="98" t="s">
        <v>1512</v>
      </c>
      <c r="B994" s="98" t="s">
        <v>1513</v>
      </c>
      <c r="C994" s="98" t="s">
        <v>28</v>
      </c>
      <c r="D994" s="98" t="s">
        <v>1514</v>
      </c>
      <c r="E994" s="98" t="s">
        <v>1515</v>
      </c>
      <c r="F994" s="98" t="s">
        <v>2</v>
      </c>
      <c r="G994" s="98" t="s">
        <v>175</v>
      </c>
    </row>
    <row r="995" spans="1:7" x14ac:dyDescent="0.25">
      <c r="A995" s="146">
        <v>45320</v>
      </c>
      <c r="B995" s="94"/>
      <c r="C995" s="94"/>
      <c r="D995" s="98" t="s">
        <v>23</v>
      </c>
      <c r="E995" s="94"/>
      <c r="F995" s="98" t="s">
        <v>23</v>
      </c>
      <c r="G995" s="94"/>
    </row>
    <row r="996" spans="1:7" x14ac:dyDescent="0.25">
      <c r="A996" s="136" t="s">
        <v>23</v>
      </c>
      <c r="B996" s="136" t="s">
        <v>23</v>
      </c>
      <c r="C996" s="94">
        <v>0</v>
      </c>
      <c r="D996" s="98" t="s">
        <v>23</v>
      </c>
      <c r="E996" s="98" t="s">
        <v>23</v>
      </c>
      <c r="F996" s="98" t="s">
        <v>23</v>
      </c>
      <c r="G996" s="94"/>
    </row>
    <row r="997" spans="1:7" x14ac:dyDescent="0.25">
      <c r="A997" s="136" t="s">
        <v>23</v>
      </c>
      <c r="B997" s="136" t="s">
        <v>23</v>
      </c>
      <c r="C997" s="94">
        <v>0</v>
      </c>
      <c r="D997" s="98" t="s">
        <v>23</v>
      </c>
      <c r="E997" s="98" t="s">
        <v>23</v>
      </c>
      <c r="F997" s="98" t="s">
        <v>23</v>
      </c>
      <c r="G997" s="94"/>
    </row>
    <row r="998" spans="1:7" x14ac:dyDescent="0.25">
      <c r="A998" s="136" t="s">
        <v>23</v>
      </c>
      <c r="B998" s="136" t="s">
        <v>23</v>
      </c>
      <c r="C998" s="94">
        <v>0</v>
      </c>
      <c r="D998" s="98" t="s">
        <v>23</v>
      </c>
      <c r="E998" s="98" t="s">
        <v>23</v>
      </c>
      <c r="F998" s="98" t="s">
        <v>23</v>
      </c>
      <c r="G998" s="94"/>
    </row>
    <row r="999" spans="1:7" x14ac:dyDescent="0.25">
      <c r="A999" s="136" t="s">
        <v>23</v>
      </c>
      <c r="B999" s="136" t="s">
        <v>23</v>
      </c>
      <c r="C999" s="98">
        <v>0</v>
      </c>
      <c r="D999" s="98" t="s">
        <v>23</v>
      </c>
      <c r="E999" s="98" t="s">
        <v>23</v>
      </c>
      <c r="F999" s="98" t="s">
        <v>23</v>
      </c>
      <c r="G999" s="94"/>
    </row>
    <row r="1000" spans="1:7" x14ac:dyDescent="0.25">
      <c r="A1000" s="136" t="s">
        <v>23</v>
      </c>
      <c r="B1000" s="136" t="s">
        <v>23</v>
      </c>
      <c r="C1000" s="94">
        <v>0</v>
      </c>
      <c r="D1000" s="98" t="s">
        <v>23</v>
      </c>
      <c r="E1000" s="98" t="s">
        <v>23</v>
      </c>
      <c r="F1000" s="98" t="s">
        <v>23</v>
      </c>
      <c r="G1000" s="94"/>
    </row>
    <row r="1001" spans="1:7" x14ac:dyDescent="0.25">
      <c r="A1001" s="136" t="s">
        <v>23</v>
      </c>
      <c r="B1001" s="136" t="s">
        <v>23</v>
      </c>
      <c r="C1001" s="94">
        <v>0</v>
      </c>
      <c r="D1001" s="98" t="s">
        <v>23</v>
      </c>
      <c r="E1001" s="98" t="s">
        <v>23</v>
      </c>
      <c r="F1001" s="98" t="s">
        <v>23</v>
      </c>
      <c r="G1001" s="94"/>
    </row>
    <row r="1002" spans="1:7" x14ac:dyDescent="0.25">
      <c r="A1002" s="136" t="s">
        <v>23</v>
      </c>
      <c r="B1002" s="136" t="s">
        <v>23</v>
      </c>
      <c r="C1002" s="94">
        <v>0</v>
      </c>
      <c r="D1002" s="98" t="s">
        <v>23</v>
      </c>
      <c r="E1002" s="98" t="s">
        <v>23</v>
      </c>
      <c r="F1002" s="98" t="s">
        <v>23</v>
      </c>
      <c r="G1002" s="94"/>
    </row>
    <row r="1003" spans="1:7" x14ac:dyDescent="0.25">
      <c r="A1003" s="136" t="s">
        <v>23</v>
      </c>
      <c r="B1003" s="136" t="s">
        <v>23</v>
      </c>
      <c r="C1003" s="94">
        <v>0</v>
      </c>
      <c r="D1003" s="98" t="s">
        <v>23</v>
      </c>
      <c r="E1003" s="98" t="s">
        <v>23</v>
      </c>
      <c r="F1003" s="98" t="s">
        <v>23</v>
      </c>
      <c r="G1003" s="94"/>
    </row>
    <row r="1004" spans="1:7" x14ac:dyDescent="0.25">
      <c r="A1004" s="136" t="s">
        <v>23</v>
      </c>
      <c r="B1004" s="136" t="s">
        <v>23</v>
      </c>
      <c r="C1004" s="94">
        <v>0</v>
      </c>
      <c r="D1004" s="98" t="s">
        <v>23</v>
      </c>
      <c r="E1004" s="98" t="s">
        <v>23</v>
      </c>
      <c r="F1004" s="98" t="s">
        <v>23</v>
      </c>
      <c r="G1004" s="94"/>
    </row>
    <row r="1005" spans="1:7" x14ac:dyDescent="0.25">
      <c r="A1005" s="136" t="s">
        <v>23</v>
      </c>
      <c r="B1005" s="136" t="s">
        <v>23</v>
      </c>
      <c r="C1005" s="94">
        <v>0</v>
      </c>
      <c r="D1005" s="98" t="s">
        <v>23</v>
      </c>
      <c r="E1005" s="98" t="s">
        <v>23</v>
      </c>
      <c r="F1005" s="98" t="s">
        <v>23</v>
      </c>
      <c r="G1005" s="94"/>
    </row>
    <row r="1006" spans="1:7" x14ac:dyDescent="0.25">
      <c r="A1006" s="136" t="s">
        <v>23</v>
      </c>
      <c r="B1006" s="136" t="s">
        <v>23</v>
      </c>
      <c r="C1006" s="94">
        <v>0</v>
      </c>
      <c r="D1006" s="98" t="s">
        <v>23</v>
      </c>
      <c r="E1006" s="98" t="s">
        <v>23</v>
      </c>
      <c r="F1006" s="98" t="s">
        <v>23</v>
      </c>
      <c r="G1006" s="94"/>
    </row>
    <row r="1007" spans="1:7" x14ac:dyDescent="0.25">
      <c r="A1007" s="136" t="s">
        <v>23</v>
      </c>
      <c r="B1007" s="136" t="s">
        <v>23</v>
      </c>
      <c r="C1007" s="94">
        <v>0</v>
      </c>
      <c r="D1007" s="98" t="s">
        <v>23</v>
      </c>
      <c r="E1007" s="98" t="s">
        <v>23</v>
      </c>
      <c r="F1007" s="98" t="s">
        <v>23</v>
      </c>
      <c r="G1007" s="94"/>
    </row>
    <row r="1008" spans="1:7" x14ac:dyDescent="0.25">
      <c r="A1008" s="136" t="s">
        <v>23</v>
      </c>
      <c r="B1008" s="136" t="s">
        <v>23</v>
      </c>
      <c r="C1008" s="98">
        <v>0</v>
      </c>
      <c r="D1008" s="98" t="s">
        <v>23</v>
      </c>
      <c r="E1008" s="98" t="s">
        <v>23</v>
      </c>
      <c r="F1008" s="98" t="s">
        <v>23</v>
      </c>
      <c r="G1008" s="94"/>
    </row>
    <row r="1009" spans="1:7" x14ac:dyDescent="0.25">
      <c r="A1009" s="136" t="s">
        <v>23</v>
      </c>
      <c r="B1009" s="136" t="s">
        <v>23</v>
      </c>
      <c r="C1009" s="94">
        <v>0</v>
      </c>
      <c r="D1009" s="98" t="s">
        <v>23</v>
      </c>
      <c r="E1009" s="98" t="s">
        <v>23</v>
      </c>
      <c r="F1009" s="98" t="s">
        <v>23</v>
      </c>
      <c r="G1009" s="94"/>
    </row>
    <row r="1010" spans="1:7" x14ac:dyDescent="0.25">
      <c r="A1010" s="136" t="s">
        <v>23</v>
      </c>
      <c r="B1010" s="136" t="s">
        <v>23</v>
      </c>
      <c r="C1010" s="94">
        <v>0</v>
      </c>
      <c r="D1010" s="98" t="s">
        <v>23</v>
      </c>
      <c r="E1010" s="98" t="s">
        <v>23</v>
      </c>
      <c r="F1010" s="98" t="s">
        <v>23</v>
      </c>
      <c r="G1010" s="94"/>
    </row>
    <row r="1011" spans="1:7" x14ac:dyDescent="0.25">
      <c r="A1011" s="136" t="s">
        <v>23</v>
      </c>
      <c r="B1011" s="136" t="s">
        <v>23</v>
      </c>
      <c r="C1011" s="94">
        <v>0</v>
      </c>
      <c r="D1011" s="98" t="s">
        <v>23</v>
      </c>
      <c r="E1011" s="98" t="s">
        <v>23</v>
      </c>
      <c r="F1011" s="98" t="s">
        <v>23</v>
      </c>
      <c r="G1011" s="94"/>
    </row>
    <row r="1012" spans="1:7" x14ac:dyDescent="0.25">
      <c r="A1012" s="136" t="s">
        <v>23</v>
      </c>
      <c r="B1012" s="136" t="s">
        <v>23</v>
      </c>
      <c r="C1012" s="94">
        <v>0</v>
      </c>
      <c r="D1012" s="98" t="s">
        <v>23</v>
      </c>
      <c r="E1012" s="98" t="s">
        <v>23</v>
      </c>
      <c r="F1012" s="98" t="s">
        <v>23</v>
      </c>
      <c r="G1012" s="94"/>
    </row>
    <row r="1013" spans="1:7" x14ac:dyDescent="0.25">
      <c r="A1013" s="95"/>
      <c r="B1013" s="95"/>
      <c r="C1013" s="98" t="s">
        <v>23</v>
      </c>
      <c r="D1013" s="94"/>
      <c r="E1013" s="94"/>
      <c r="F1013" s="98" t="s">
        <v>23</v>
      </c>
      <c r="G1013" s="94"/>
    </row>
    <row r="1014" spans="1:7" x14ac:dyDescent="0.25">
      <c r="A1014" s="136"/>
      <c r="B1014" s="95"/>
      <c r="C1014" s="94"/>
      <c r="D1014" s="94"/>
      <c r="E1014" s="94"/>
      <c r="F1014" s="94"/>
      <c r="G1014" s="94"/>
    </row>
    <row r="1015" spans="1:7" x14ac:dyDescent="0.25">
      <c r="A1015" s="136"/>
      <c r="B1015" s="95"/>
      <c r="C1015" s="94"/>
      <c r="D1015" s="94"/>
      <c r="E1015" s="94"/>
      <c r="F1015" s="94"/>
      <c r="G1015" s="94"/>
    </row>
    <row r="1016" spans="1:7" x14ac:dyDescent="0.25">
      <c r="A1016" s="136"/>
      <c r="B1016" s="95"/>
      <c r="C1016" s="94"/>
      <c r="D1016" s="94"/>
      <c r="E1016" s="94"/>
      <c r="F1016" s="94"/>
      <c r="G1016" s="94"/>
    </row>
    <row r="1017" spans="1:7" x14ac:dyDescent="0.25">
      <c r="A1017" s="136"/>
      <c r="B1017" s="95"/>
      <c r="C1017" s="94"/>
      <c r="D1017" s="94"/>
      <c r="E1017" s="94"/>
      <c r="F1017" s="94"/>
      <c r="G1017" s="94"/>
    </row>
    <row r="1018" spans="1:7" x14ac:dyDescent="0.25">
      <c r="A1018" s="136"/>
      <c r="B1018" s="95"/>
      <c r="C1018" s="94"/>
      <c r="D1018" s="94"/>
      <c r="E1018" s="94"/>
      <c r="F1018" s="94"/>
      <c r="G1018" s="94"/>
    </row>
    <row r="1019" spans="1:7" x14ac:dyDescent="0.25">
      <c r="A1019" s="136"/>
      <c r="B1019" s="95"/>
      <c r="C1019" s="94"/>
      <c r="D1019" s="94"/>
      <c r="E1019" s="94"/>
      <c r="F1019" s="94"/>
      <c r="G1019" s="94"/>
    </row>
    <row r="1020" spans="1:7" x14ac:dyDescent="0.25">
      <c r="A1020" s="136"/>
      <c r="B1020" s="95"/>
      <c r="C1020" s="94"/>
      <c r="D1020" s="94"/>
      <c r="E1020" s="94"/>
      <c r="F1020" s="94"/>
      <c r="G1020" s="94"/>
    </row>
    <row r="1021" spans="1:7" x14ac:dyDescent="0.25">
      <c r="A1021" s="136"/>
      <c r="B1021" s="95"/>
      <c r="C1021" s="94"/>
      <c r="D1021" s="94"/>
      <c r="E1021" s="94"/>
      <c r="F1021" s="94"/>
      <c r="G1021" s="94"/>
    </row>
    <row r="1022" spans="1:7" x14ac:dyDescent="0.25">
      <c r="A1022" s="136"/>
      <c r="B1022" s="95"/>
      <c r="C1022" s="94"/>
      <c r="D1022" s="94"/>
      <c r="E1022" s="94"/>
      <c r="F1022" s="94"/>
      <c r="G1022" s="94"/>
    </row>
    <row r="1023" spans="1:7" x14ac:dyDescent="0.25">
      <c r="A1023" s="136"/>
      <c r="B1023" s="95"/>
      <c r="C1023" s="94"/>
      <c r="D1023" s="94"/>
      <c r="E1023" s="94"/>
      <c r="F1023" s="94"/>
      <c r="G1023" s="94"/>
    </row>
    <row r="1024" spans="1:7" x14ac:dyDescent="0.25">
      <c r="A1024" s="136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6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8" t="s">
        <v>23</v>
      </c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8" t="s">
        <v>23</v>
      </c>
      <c r="B1038" s="94"/>
      <c r="C1038" s="98" t="s">
        <v>23</v>
      </c>
      <c r="D1038" s="94"/>
      <c r="E1038" s="94"/>
      <c r="F1038" s="94"/>
      <c r="G1038" s="94"/>
    </row>
    <row r="1039" spans="1:7" x14ac:dyDescent="0.25">
      <c r="A1039" s="98" t="s">
        <v>1555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8" t="s">
        <v>1539</v>
      </c>
      <c r="B1041" s="94"/>
      <c r="C1041" s="98">
        <f>'PRIMA NOTA'!F1272</f>
        <v>2764.9500000000003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7" t="s">
        <v>1540</v>
      </c>
      <c r="B1044" s="127"/>
      <c r="C1044" s="138">
        <f>C1039-C1041</f>
        <v>-2764.9500000000003</v>
      </c>
      <c r="D1044" s="94"/>
      <c r="E1044" s="94"/>
      <c r="F1044" s="94"/>
      <c r="G1044" s="94"/>
    </row>
    <row r="1047" spans="1:7" x14ac:dyDescent="0.25">
      <c r="A1047" s="98" t="s">
        <v>1512</v>
      </c>
      <c r="B1047" s="98" t="s">
        <v>1513</v>
      </c>
      <c r="C1047" s="98" t="s">
        <v>28</v>
      </c>
      <c r="D1047" s="98" t="s">
        <v>1514</v>
      </c>
      <c r="E1047" s="98" t="s">
        <v>1515</v>
      </c>
      <c r="F1047" s="98" t="s">
        <v>2</v>
      </c>
      <c r="G1047" s="98" t="s">
        <v>175</v>
      </c>
    </row>
    <row r="1048" spans="1:7" x14ac:dyDescent="0.25">
      <c r="A1048" s="146">
        <v>45321</v>
      </c>
      <c r="B1048" s="94"/>
      <c r="C1048" s="94"/>
      <c r="D1048" s="98" t="s">
        <v>23</v>
      </c>
      <c r="E1048" s="94"/>
      <c r="F1048" s="98" t="s">
        <v>23</v>
      </c>
      <c r="G1048" s="94"/>
    </row>
    <row r="1049" spans="1:7" x14ac:dyDescent="0.25">
      <c r="A1049" s="131">
        <v>45321</v>
      </c>
      <c r="B1049" s="131">
        <v>45321</v>
      </c>
      <c r="C1049">
        <v>523</v>
      </c>
      <c r="D1049" t="s">
        <v>493</v>
      </c>
      <c r="E1049">
        <v>480</v>
      </c>
      <c r="F1049" t="s">
        <v>1761</v>
      </c>
    </row>
    <row r="1050" spans="1:7" x14ac:dyDescent="0.25">
      <c r="A1050" s="131">
        <v>45321</v>
      </c>
      <c r="B1050" s="131">
        <v>45321</v>
      </c>
      <c r="C1050">
        <v>794</v>
      </c>
      <c r="D1050" t="s">
        <v>493</v>
      </c>
      <c r="E1050">
        <v>480</v>
      </c>
      <c r="F1050" t="s">
        <v>1762</v>
      </c>
    </row>
    <row r="1051" spans="1:7" x14ac:dyDescent="0.25">
      <c r="A1051" s="131">
        <v>45321</v>
      </c>
      <c r="B1051" s="131">
        <v>45321</v>
      </c>
      <c r="C1051">
        <v>862.5</v>
      </c>
      <c r="D1051" t="s">
        <v>493</v>
      </c>
      <c r="E1051">
        <v>480</v>
      </c>
      <c r="F1051" t="s">
        <v>1763</v>
      </c>
    </row>
    <row r="1052" spans="1:7" x14ac:dyDescent="0.25">
      <c r="A1052" s="131">
        <v>45321</v>
      </c>
      <c r="B1052" s="131">
        <v>45321</v>
      </c>
      <c r="C1052">
        <v>1213</v>
      </c>
      <c r="D1052" t="s">
        <v>493</v>
      </c>
      <c r="E1052">
        <v>480</v>
      </c>
      <c r="F1052" t="s">
        <v>1764</v>
      </c>
    </row>
    <row r="1053" spans="1:7" x14ac:dyDescent="0.25">
      <c r="A1053" s="131">
        <v>45321</v>
      </c>
      <c r="B1053" s="131">
        <v>45321</v>
      </c>
      <c r="C1053">
        <v>499.56</v>
      </c>
      <c r="D1053" t="s">
        <v>493</v>
      </c>
      <c r="E1053">
        <v>480</v>
      </c>
      <c r="F1053" t="s">
        <v>1765</v>
      </c>
    </row>
    <row r="1054" spans="1:7" x14ac:dyDescent="0.25">
      <c r="A1054" s="131">
        <v>45321</v>
      </c>
      <c r="B1054" s="131">
        <v>45321</v>
      </c>
      <c r="C1054">
        <v>324</v>
      </c>
      <c r="D1054" t="s">
        <v>493</v>
      </c>
      <c r="E1054">
        <v>480</v>
      </c>
      <c r="F1054" t="s">
        <v>1766</v>
      </c>
    </row>
    <row r="1055" spans="1:7" x14ac:dyDescent="0.25">
      <c r="A1055" s="131" t="s">
        <v>23</v>
      </c>
      <c r="B1055" s="131" t="s">
        <v>23</v>
      </c>
      <c r="C1055" t="s">
        <v>23</v>
      </c>
      <c r="D1055" t="s">
        <v>23</v>
      </c>
      <c r="E1055" t="s">
        <v>23</v>
      </c>
      <c r="F1055" t="s">
        <v>23</v>
      </c>
    </row>
    <row r="1056" spans="1:7" x14ac:dyDescent="0.25">
      <c r="A1056" s="131">
        <v>45321</v>
      </c>
      <c r="B1056" s="131">
        <v>45321</v>
      </c>
      <c r="C1056">
        <v>52</v>
      </c>
      <c r="D1056" t="s">
        <v>493</v>
      </c>
      <c r="E1056">
        <v>480</v>
      </c>
      <c r="F1056" t="s">
        <v>1767</v>
      </c>
    </row>
    <row r="1057" spans="1:7" x14ac:dyDescent="0.25">
      <c r="A1057" s="131">
        <v>45321</v>
      </c>
      <c r="B1057" s="131">
        <v>45321</v>
      </c>
      <c r="C1057">
        <v>380</v>
      </c>
      <c r="D1057" t="s">
        <v>493</v>
      </c>
      <c r="E1057">
        <v>480</v>
      </c>
      <c r="F1057" t="s">
        <v>1768</v>
      </c>
    </row>
    <row r="1058" spans="1:7" x14ac:dyDescent="0.25">
      <c r="A1058" s="131">
        <v>45321</v>
      </c>
      <c r="B1058" s="131">
        <v>45321</v>
      </c>
      <c r="C1058">
        <v>370</v>
      </c>
      <c r="D1058" t="s">
        <v>493</v>
      </c>
      <c r="E1058">
        <v>480</v>
      </c>
      <c r="F1058" t="s">
        <v>1769</v>
      </c>
    </row>
    <row r="1059" spans="1:7" x14ac:dyDescent="0.25">
      <c r="A1059" s="131">
        <v>45321</v>
      </c>
      <c r="B1059" s="131">
        <v>45321</v>
      </c>
      <c r="C1059">
        <v>308.5</v>
      </c>
      <c r="D1059" t="s">
        <v>493</v>
      </c>
      <c r="E1059">
        <v>480</v>
      </c>
      <c r="F1059" t="s">
        <v>1770</v>
      </c>
    </row>
    <row r="1060" spans="1:7" x14ac:dyDescent="0.25">
      <c r="A1060" s="131">
        <v>45321</v>
      </c>
      <c r="B1060" s="131">
        <v>45321</v>
      </c>
      <c r="C1060">
        <v>621</v>
      </c>
      <c r="D1060" t="s">
        <v>493</v>
      </c>
      <c r="E1060">
        <v>480</v>
      </c>
      <c r="F1060" t="s">
        <v>1771</v>
      </c>
    </row>
    <row r="1061" spans="1:7" x14ac:dyDescent="0.25">
      <c r="A1061" s="131">
        <v>45321</v>
      </c>
      <c r="B1061" s="131">
        <v>45321</v>
      </c>
      <c r="C1061">
        <v>252</v>
      </c>
      <c r="D1061" t="s">
        <v>493</v>
      </c>
      <c r="E1061">
        <v>480</v>
      </c>
      <c r="F1061" t="s">
        <v>1772</v>
      </c>
    </row>
    <row r="1062" spans="1:7" x14ac:dyDescent="0.25">
      <c r="A1062" s="131">
        <v>45321</v>
      </c>
      <c r="B1062" s="131">
        <v>45321</v>
      </c>
      <c r="C1062">
        <v>763.98</v>
      </c>
      <c r="D1062" t="s">
        <v>493</v>
      </c>
      <c r="E1062">
        <v>480</v>
      </c>
      <c r="F1062" t="s">
        <v>1773</v>
      </c>
    </row>
    <row r="1063" spans="1:7" x14ac:dyDescent="0.25">
      <c r="A1063" s="131">
        <v>45321</v>
      </c>
      <c r="B1063" s="131">
        <v>45321</v>
      </c>
      <c r="C1063">
        <v>123</v>
      </c>
      <c r="D1063" t="s">
        <v>493</v>
      </c>
      <c r="E1063">
        <v>480</v>
      </c>
      <c r="F1063" t="s">
        <v>1774</v>
      </c>
    </row>
    <row r="1064" spans="1:7" x14ac:dyDescent="0.25">
      <c r="A1064" s="131">
        <v>45321</v>
      </c>
      <c r="B1064" s="131">
        <v>45321</v>
      </c>
      <c r="C1064">
        <v>1340</v>
      </c>
      <c r="D1064" t="s">
        <v>493</v>
      </c>
      <c r="E1064">
        <v>480</v>
      </c>
      <c r="F1064" t="s">
        <v>1775</v>
      </c>
    </row>
    <row r="1065" spans="1:7" x14ac:dyDescent="0.25">
      <c r="A1065" s="131">
        <v>45321</v>
      </c>
      <c r="B1065" s="131">
        <v>45321</v>
      </c>
      <c r="C1065">
        <v>109</v>
      </c>
      <c r="D1065" t="s">
        <v>493</v>
      </c>
      <c r="E1065">
        <v>480</v>
      </c>
      <c r="F1065" t="s">
        <v>1776</v>
      </c>
    </row>
    <row r="1066" spans="1:7" x14ac:dyDescent="0.25">
      <c r="A1066" s="131">
        <v>45320</v>
      </c>
      <c r="B1066" s="131">
        <v>45320</v>
      </c>
      <c r="C1066">
        <v>1485</v>
      </c>
      <c r="D1066" t="s">
        <v>493</v>
      </c>
      <c r="E1066" t="s">
        <v>1528</v>
      </c>
      <c r="F1066" t="s">
        <v>1777</v>
      </c>
    </row>
    <row r="1067" spans="1:7" x14ac:dyDescent="0.25">
      <c r="A1067" s="131">
        <v>45320</v>
      </c>
      <c r="B1067" s="131">
        <v>45320</v>
      </c>
      <c r="C1067">
        <v>819.5</v>
      </c>
      <c r="D1067" t="s">
        <v>493</v>
      </c>
      <c r="E1067">
        <v>480</v>
      </c>
      <c r="F1067" t="s">
        <v>1778</v>
      </c>
    </row>
    <row r="1068" spans="1:7" x14ac:dyDescent="0.25">
      <c r="A1068" s="131">
        <v>45320</v>
      </c>
      <c r="B1068" s="131">
        <v>45320</v>
      </c>
      <c r="C1068">
        <v>1310</v>
      </c>
      <c r="D1068" t="s">
        <v>493</v>
      </c>
      <c r="E1068">
        <v>480</v>
      </c>
      <c r="F1068" t="s">
        <v>1779</v>
      </c>
    </row>
    <row r="1069" spans="1:7" x14ac:dyDescent="0.25">
      <c r="A1069" s="131">
        <v>45320</v>
      </c>
      <c r="B1069" s="131">
        <v>45320</v>
      </c>
      <c r="C1069">
        <v>364</v>
      </c>
      <c r="D1069" t="s">
        <v>493</v>
      </c>
      <c r="E1069">
        <v>480</v>
      </c>
      <c r="F1069" t="s">
        <v>1780</v>
      </c>
    </row>
    <row r="1070" spans="1:7" x14ac:dyDescent="0.25">
      <c r="A1070" s="136"/>
      <c r="B1070" s="95"/>
      <c r="C1070" s="94"/>
      <c r="D1070" s="94"/>
      <c r="E1070" s="94"/>
      <c r="F1070" s="94"/>
      <c r="G1070" s="94"/>
    </row>
    <row r="1071" spans="1:7" x14ac:dyDescent="0.25">
      <c r="A1071" s="136"/>
      <c r="B1071" s="95"/>
      <c r="C1071" s="94"/>
      <c r="D1071" s="94"/>
      <c r="E1071" s="94"/>
      <c r="F1071" s="94"/>
      <c r="G1071" s="94"/>
    </row>
    <row r="1072" spans="1:7" x14ac:dyDescent="0.25">
      <c r="A1072" s="136"/>
      <c r="B1072" s="95"/>
      <c r="C1072" s="94"/>
      <c r="D1072" s="94"/>
      <c r="E1072" s="94"/>
      <c r="F1072" s="94"/>
      <c r="G1072" s="94"/>
    </row>
    <row r="1073" spans="1:7" x14ac:dyDescent="0.25">
      <c r="A1073" s="136"/>
      <c r="B1073" s="95"/>
      <c r="C1073" s="94"/>
      <c r="D1073" s="94"/>
      <c r="E1073" s="94"/>
      <c r="F1073" s="94"/>
      <c r="G1073" s="94"/>
    </row>
    <row r="1074" spans="1:7" x14ac:dyDescent="0.25">
      <c r="A1074" s="136"/>
      <c r="B1074" s="95"/>
      <c r="C1074" s="94"/>
      <c r="D1074" s="94"/>
      <c r="E1074" s="94"/>
      <c r="F1074" s="94"/>
      <c r="G1074" s="94"/>
    </row>
    <row r="1075" spans="1:7" x14ac:dyDescent="0.25">
      <c r="A1075" s="136"/>
      <c r="B1075" s="95"/>
      <c r="C1075" s="94"/>
      <c r="D1075" s="94"/>
      <c r="E1075" s="94"/>
      <c r="F1075" s="94"/>
      <c r="G1075" s="94"/>
    </row>
    <row r="1076" spans="1:7" x14ac:dyDescent="0.25">
      <c r="A1076" s="136"/>
      <c r="B1076" s="95"/>
      <c r="C1076" s="94"/>
      <c r="D1076" s="94"/>
      <c r="E1076" s="94"/>
      <c r="F1076" s="94"/>
      <c r="G1076" s="94"/>
    </row>
    <row r="1077" spans="1:7" x14ac:dyDescent="0.25">
      <c r="A1077" s="136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6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8" t="s">
        <v>23</v>
      </c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8" t="s">
        <v>23</v>
      </c>
      <c r="B1091" s="94"/>
      <c r="C1091" s="98" t="s">
        <v>23</v>
      </c>
      <c r="D1091" s="94"/>
      <c r="E1091" s="94"/>
      <c r="F1091" s="94"/>
      <c r="G1091" s="94"/>
    </row>
    <row r="1092" spans="1:7" x14ac:dyDescent="0.25">
      <c r="A1092" s="98" t="s">
        <v>1555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8" t="s">
        <v>1539</v>
      </c>
      <c r="B1094" s="94"/>
      <c r="C1094" s="98">
        <f>'PRIMA NOTA'!F1394</f>
        <v>12649.039999999999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7" t="s">
        <v>1540</v>
      </c>
      <c r="B1097" s="127"/>
      <c r="C1097" s="138">
        <f>C1092-C1094</f>
        <v>-135</v>
      </c>
      <c r="D1097" s="94"/>
      <c r="E1097" s="94"/>
      <c r="F1097" s="94"/>
      <c r="G1097" s="94"/>
    </row>
    <row r="1100" spans="1:7" x14ac:dyDescent="0.25">
      <c r="A1100" s="98" t="s">
        <v>1512</v>
      </c>
      <c r="B1100" s="98" t="s">
        <v>1513</v>
      </c>
      <c r="C1100" s="98" t="s">
        <v>28</v>
      </c>
      <c r="D1100" s="98" t="s">
        <v>1514</v>
      </c>
      <c r="E1100" s="98" t="s">
        <v>1515</v>
      </c>
      <c r="F1100" s="98" t="s">
        <v>2</v>
      </c>
      <c r="G1100" s="98" t="s">
        <v>175</v>
      </c>
    </row>
    <row r="1101" spans="1:7" x14ac:dyDescent="0.25">
      <c r="A1101" s="146">
        <v>45322</v>
      </c>
      <c r="B1101" s="94"/>
      <c r="C1101" s="94"/>
      <c r="D1101" s="98" t="s">
        <v>23</v>
      </c>
      <c r="E1101" s="94"/>
      <c r="F1101" s="98" t="s">
        <v>23</v>
      </c>
      <c r="G1101" s="94"/>
    </row>
    <row r="1102" spans="1:7" x14ac:dyDescent="0.25">
      <c r="A1102" s="131" t="s">
        <v>23</v>
      </c>
      <c r="B1102" s="131" t="s">
        <v>23</v>
      </c>
      <c r="C1102">
        <v>0</v>
      </c>
      <c r="D1102" t="s">
        <v>23</v>
      </c>
      <c r="E1102" t="s">
        <v>23</v>
      </c>
      <c r="F1102" t="s">
        <v>23</v>
      </c>
    </row>
    <row r="1103" spans="1:7" x14ac:dyDescent="0.25">
      <c r="A1103" s="131" t="s">
        <v>23</v>
      </c>
      <c r="B1103" s="131" t="s">
        <v>23</v>
      </c>
      <c r="C1103">
        <v>0</v>
      </c>
      <c r="D1103" t="s">
        <v>23</v>
      </c>
      <c r="E1103" t="s">
        <v>23</v>
      </c>
      <c r="F1103" t="s">
        <v>23</v>
      </c>
    </row>
    <row r="1104" spans="1:7" x14ac:dyDescent="0.25">
      <c r="A1104" s="131" t="s">
        <v>23</v>
      </c>
      <c r="B1104" s="131" t="s">
        <v>23</v>
      </c>
      <c r="C1104" t="s">
        <v>23</v>
      </c>
      <c r="D1104" t="s">
        <v>23</v>
      </c>
      <c r="E1104" t="s">
        <v>23</v>
      </c>
      <c r="F1104" t="s">
        <v>23</v>
      </c>
      <c r="G1104" t="s">
        <v>23</v>
      </c>
    </row>
    <row r="1105" spans="1:7" x14ac:dyDescent="0.25">
      <c r="A1105" s="131">
        <v>45322</v>
      </c>
      <c r="B1105" s="131">
        <v>45322</v>
      </c>
      <c r="C1105">
        <v>4000.5</v>
      </c>
      <c r="D1105" t="s">
        <v>493</v>
      </c>
      <c r="E1105">
        <v>480</v>
      </c>
      <c r="F1105" t="s">
        <v>1781</v>
      </c>
    </row>
    <row r="1106" spans="1:7" x14ac:dyDescent="0.25">
      <c r="A1106" s="131" t="s">
        <v>23</v>
      </c>
      <c r="B1106" s="131" t="s">
        <v>23</v>
      </c>
      <c r="C1106">
        <v>0</v>
      </c>
      <c r="D1106" t="s">
        <v>23</v>
      </c>
      <c r="E1106">
        <v>480</v>
      </c>
      <c r="F1106" t="s">
        <v>23</v>
      </c>
    </row>
    <row r="1107" spans="1:7" x14ac:dyDescent="0.25">
      <c r="A1107" s="131">
        <v>45322</v>
      </c>
      <c r="B1107" s="131">
        <v>45322</v>
      </c>
      <c r="C1107">
        <v>482.01</v>
      </c>
      <c r="D1107" t="s">
        <v>493</v>
      </c>
      <c r="E1107">
        <v>480</v>
      </c>
      <c r="F1107" t="s">
        <v>1782</v>
      </c>
    </row>
    <row r="1108" spans="1:7" x14ac:dyDescent="0.25">
      <c r="A1108" s="131" t="s">
        <v>23</v>
      </c>
      <c r="B1108" s="131" t="s">
        <v>23</v>
      </c>
      <c r="C1108">
        <v>0</v>
      </c>
      <c r="D1108" t="s">
        <v>23</v>
      </c>
      <c r="E1108" t="s">
        <v>23</v>
      </c>
      <c r="F1108" t="s">
        <v>23</v>
      </c>
    </row>
    <row r="1109" spans="1:7" x14ac:dyDescent="0.25">
      <c r="A1109" s="131" t="s">
        <v>23</v>
      </c>
      <c r="B1109" s="131" t="s">
        <v>23</v>
      </c>
      <c r="C1109">
        <v>0</v>
      </c>
      <c r="D1109" t="s">
        <v>23</v>
      </c>
      <c r="E1109" t="s">
        <v>23</v>
      </c>
      <c r="F1109" t="s">
        <v>23</v>
      </c>
    </row>
    <row r="1110" spans="1:7" x14ac:dyDescent="0.25">
      <c r="A1110" s="131" t="s">
        <v>23</v>
      </c>
      <c r="B1110" s="131" t="s">
        <v>23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</row>
    <row r="1111" spans="1:7" x14ac:dyDescent="0.25">
      <c r="A1111" s="131">
        <v>45322</v>
      </c>
      <c r="B1111" s="131">
        <v>45322</v>
      </c>
      <c r="C1111">
        <v>146</v>
      </c>
      <c r="D1111" t="s">
        <v>493</v>
      </c>
      <c r="E1111">
        <v>480</v>
      </c>
      <c r="F1111" t="s">
        <v>1783</v>
      </c>
    </row>
    <row r="1112" spans="1:7" x14ac:dyDescent="0.25">
      <c r="A1112" s="131" t="s">
        <v>23</v>
      </c>
      <c r="B1112" s="131" t="s">
        <v>23</v>
      </c>
      <c r="C1112" t="s">
        <v>23</v>
      </c>
      <c r="D1112" t="s">
        <v>23</v>
      </c>
      <c r="E1112" t="s">
        <v>23</v>
      </c>
      <c r="F1112" t="s">
        <v>23</v>
      </c>
    </row>
    <row r="1113" spans="1:7" x14ac:dyDescent="0.25">
      <c r="A1113" s="131">
        <v>45322</v>
      </c>
      <c r="B1113" s="131">
        <v>45322</v>
      </c>
      <c r="C1113">
        <v>654</v>
      </c>
      <c r="D1113" t="s">
        <v>493</v>
      </c>
      <c r="E1113">
        <v>480</v>
      </c>
      <c r="F1113" t="s">
        <v>1784</v>
      </c>
    </row>
    <row r="1114" spans="1:7" x14ac:dyDescent="0.25">
      <c r="A1114" s="131">
        <v>45322</v>
      </c>
      <c r="B1114" s="131">
        <v>45322</v>
      </c>
      <c r="C1114">
        <v>2495.29</v>
      </c>
      <c r="D1114" t="s">
        <v>493</v>
      </c>
      <c r="E1114">
        <v>480</v>
      </c>
      <c r="F1114" t="s">
        <v>1785</v>
      </c>
    </row>
    <row r="1115" spans="1:7" x14ac:dyDescent="0.25">
      <c r="A1115" s="136" t="s">
        <v>23</v>
      </c>
      <c r="B1115" s="136" t="s">
        <v>23</v>
      </c>
      <c r="C1115" s="94">
        <v>0</v>
      </c>
      <c r="D1115" s="98" t="s">
        <v>23</v>
      </c>
      <c r="E1115" s="98" t="s">
        <v>23</v>
      </c>
      <c r="F1115" s="98" t="s">
        <v>23</v>
      </c>
      <c r="G1115" s="94"/>
    </row>
    <row r="1116" spans="1:7" x14ac:dyDescent="0.25">
      <c r="A1116" s="136" t="s">
        <v>23</v>
      </c>
      <c r="B1116" s="136" t="s">
        <v>23</v>
      </c>
      <c r="C1116" s="94">
        <v>0</v>
      </c>
      <c r="D1116" s="98" t="s">
        <v>23</v>
      </c>
      <c r="E1116" s="98" t="s">
        <v>23</v>
      </c>
      <c r="F1116" s="98" t="s">
        <v>23</v>
      </c>
      <c r="G1116" s="94"/>
    </row>
    <row r="1117" spans="1:7" x14ac:dyDescent="0.25">
      <c r="A1117" s="136" t="s">
        <v>23</v>
      </c>
      <c r="B1117" s="136" t="s">
        <v>23</v>
      </c>
      <c r="C1117" s="94">
        <v>0</v>
      </c>
      <c r="D1117" s="98" t="s">
        <v>23</v>
      </c>
      <c r="E1117" s="98" t="s">
        <v>23</v>
      </c>
      <c r="F1117" s="98" t="s">
        <v>23</v>
      </c>
      <c r="G1117" s="94"/>
    </row>
    <row r="1118" spans="1:7" x14ac:dyDescent="0.25">
      <c r="A1118" s="136" t="s">
        <v>23</v>
      </c>
      <c r="B1118" s="136" t="s">
        <v>23</v>
      </c>
      <c r="C1118" s="94">
        <v>0</v>
      </c>
      <c r="D1118" s="98" t="s">
        <v>23</v>
      </c>
      <c r="E1118" s="98" t="s">
        <v>23</v>
      </c>
      <c r="F1118" s="98" t="s">
        <v>23</v>
      </c>
      <c r="G1118" s="94"/>
    </row>
    <row r="1119" spans="1:7" x14ac:dyDescent="0.25">
      <c r="A1119" s="95"/>
      <c r="B1119" s="95"/>
      <c r="C1119" s="98" t="s">
        <v>23</v>
      </c>
      <c r="D1119" s="94"/>
      <c r="E1119" s="94"/>
      <c r="F1119" s="98" t="s">
        <v>23</v>
      </c>
      <c r="G1119" s="94"/>
    </row>
    <row r="1120" spans="1:7" x14ac:dyDescent="0.25">
      <c r="A1120" s="136"/>
      <c r="B1120" s="95"/>
      <c r="C1120" s="94"/>
      <c r="D1120" s="94"/>
      <c r="E1120" s="94"/>
      <c r="F1120" s="94"/>
      <c r="G1120" s="94"/>
    </row>
    <row r="1121" spans="1:7" x14ac:dyDescent="0.25">
      <c r="A1121" s="136"/>
      <c r="B1121" s="95"/>
      <c r="C1121" s="94"/>
      <c r="D1121" s="94"/>
      <c r="E1121" s="94"/>
      <c r="F1121" s="94"/>
      <c r="G1121" s="94"/>
    </row>
    <row r="1122" spans="1:7" x14ac:dyDescent="0.25">
      <c r="A1122" s="136"/>
      <c r="B1122" s="95"/>
      <c r="C1122" s="94"/>
      <c r="D1122" s="94"/>
      <c r="E1122" s="94"/>
      <c r="F1122" s="94"/>
      <c r="G1122" s="94"/>
    </row>
    <row r="1123" spans="1:7" x14ac:dyDescent="0.25">
      <c r="A1123" s="136"/>
      <c r="B1123" s="95"/>
      <c r="C1123" s="94"/>
      <c r="D1123" s="94"/>
      <c r="E1123" s="94"/>
      <c r="F1123" s="94"/>
      <c r="G1123" s="94"/>
    </row>
    <row r="1124" spans="1:7" x14ac:dyDescent="0.25">
      <c r="A1124" s="136"/>
      <c r="B1124" s="95"/>
      <c r="C1124" s="94"/>
      <c r="D1124" s="94"/>
      <c r="E1124" s="94"/>
      <c r="F1124" s="94"/>
      <c r="G1124" s="94"/>
    </row>
    <row r="1125" spans="1:7" x14ac:dyDescent="0.25">
      <c r="A1125" s="136"/>
      <c r="B1125" s="95"/>
      <c r="C1125" s="94"/>
      <c r="D1125" s="94"/>
      <c r="E1125" s="94"/>
      <c r="F1125" s="94"/>
      <c r="G1125" s="94"/>
    </row>
    <row r="1126" spans="1:7" x14ac:dyDescent="0.25">
      <c r="A1126" s="136"/>
      <c r="B1126" s="95"/>
      <c r="C1126" s="94"/>
      <c r="D1126" s="94"/>
      <c r="E1126" s="94"/>
      <c r="F1126" s="94"/>
      <c r="G1126" s="94"/>
    </row>
    <row r="1127" spans="1:7" x14ac:dyDescent="0.25">
      <c r="A1127" s="136"/>
      <c r="B1127" s="95"/>
      <c r="C1127" s="94"/>
      <c r="D1127" s="94"/>
      <c r="E1127" s="94"/>
      <c r="F1127" s="94"/>
      <c r="G1127" s="94"/>
    </row>
    <row r="1128" spans="1:7" x14ac:dyDescent="0.25">
      <c r="A1128" s="136"/>
      <c r="B1128" s="95"/>
      <c r="C1128" s="94"/>
      <c r="D1128" s="94"/>
      <c r="E1128" s="94"/>
      <c r="F1128" s="94"/>
      <c r="G1128" s="94"/>
    </row>
    <row r="1129" spans="1:7" x14ac:dyDescent="0.25">
      <c r="A1129" s="136"/>
      <c r="B1129" s="95"/>
      <c r="C1129" s="94"/>
      <c r="D1129" s="94"/>
      <c r="E1129" s="94"/>
      <c r="F1129" s="94"/>
      <c r="G1129" s="94"/>
    </row>
    <row r="1130" spans="1:7" x14ac:dyDescent="0.25">
      <c r="A1130" s="136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6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8" t="s">
        <v>23</v>
      </c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8" t="s">
        <v>23</v>
      </c>
      <c r="B1144" s="94"/>
      <c r="C1144" s="98" t="s">
        <v>23</v>
      </c>
      <c r="D1144" s="94"/>
      <c r="E1144" s="94"/>
      <c r="F1144" s="94"/>
      <c r="G1144" s="94"/>
    </row>
    <row r="1145" spans="1:7" x14ac:dyDescent="0.25">
      <c r="A1145" s="98" t="s">
        <v>1555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8" t="s">
        <v>1539</v>
      </c>
      <c r="B1147" s="94"/>
      <c r="C1147" s="98">
        <f>'PRIMA NOTA'!F1455</f>
        <v>7777.8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7" t="s">
        <v>1540</v>
      </c>
      <c r="B1150" s="127"/>
      <c r="C1150" s="138">
        <f>C1145-C1147</f>
        <v>0</v>
      </c>
      <c r="D1150" s="94"/>
      <c r="E1150" s="94"/>
      <c r="F1150" s="94"/>
      <c r="G1150" s="94"/>
    </row>
    <row r="1153" spans="1:7" x14ac:dyDescent="0.25">
      <c r="A1153" s="98" t="s">
        <v>1512</v>
      </c>
      <c r="B1153" s="98" t="s">
        <v>1513</v>
      </c>
      <c r="C1153" s="98" t="s">
        <v>28</v>
      </c>
      <c r="D1153" s="98" t="s">
        <v>1514</v>
      </c>
      <c r="E1153" s="98" t="s">
        <v>1515</v>
      </c>
      <c r="F1153" s="98" t="s">
        <v>2</v>
      </c>
      <c r="G1153" s="98" t="s">
        <v>175</v>
      </c>
    </row>
    <row r="1154" spans="1:7" x14ac:dyDescent="0.25">
      <c r="A1154" s="146">
        <v>45323</v>
      </c>
      <c r="B1154" s="94"/>
      <c r="C1154" s="94"/>
      <c r="D1154" s="98" t="s">
        <v>23</v>
      </c>
      <c r="E1154" s="94"/>
      <c r="F1154" s="98" t="s">
        <v>23</v>
      </c>
      <c r="G1154" s="94"/>
    </row>
    <row r="1155" spans="1:7" x14ac:dyDescent="0.25">
      <c r="A1155" s="131">
        <v>45323</v>
      </c>
      <c r="B1155" s="131">
        <v>45323</v>
      </c>
      <c r="C1155">
        <v>647.99</v>
      </c>
      <c r="D1155" t="s">
        <v>493</v>
      </c>
      <c r="E1155">
        <v>480</v>
      </c>
      <c r="F1155" t="s">
        <v>1786</v>
      </c>
    </row>
    <row r="1156" spans="1:7" x14ac:dyDescent="0.25">
      <c r="A1156" s="131">
        <v>45323</v>
      </c>
      <c r="B1156" s="131">
        <v>45323</v>
      </c>
      <c r="C1156">
        <v>155</v>
      </c>
      <c r="D1156" t="s">
        <v>493</v>
      </c>
      <c r="E1156">
        <v>480</v>
      </c>
      <c r="F1156" t="s">
        <v>1787</v>
      </c>
    </row>
    <row r="1157" spans="1:7" x14ac:dyDescent="0.25">
      <c r="A1157" s="131">
        <v>45323</v>
      </c>
      <c r="B1157" s="131">
        <v>45323</v>
      </c>
      <c r="C1157">
        <v>100</v>
      </c>
      <c r="D1157" t="s">
        <v>493</v>
      </c>
      <c r="E1157">
        <v>480</v>
      </c>
      <c r="F1157" t="s">
        <v>1788</v>
      </c>
    </row>
    <row r="1158" spans="1:7" x14ac:dyDescent="0.25">
      <c r="A1158" s="131">
        <v>45323</v>
      </c>
      <c r="B1158" s="131">
        <v>45323</v>
      </c>
      <c r="C1158">
        <v>300.99</v>
      </c>
      <c r="D1158" t="s">
        <v>493</v>
      </c>
      <c r="E1158">
        <v>480</v>
      </c>
      <c r="F1158" t="s">
        <v>1789</v>
      </c>
    </row>
    <row r="1159" spans="1:7" x14ac:dyDescent="0.25">
      <c r="A1159" s="131">
        <v>45323</v>
      </c>
      <c r="B1159" s="131">
        <v>45323</v>
      </c>
      <c r="C1159">
        <v>450</v>
      </c>
      <c r="D1159" t="s">
        <v>493</v>
      </c>
      <c r="E1159">
        <v>480</v>
      </c>
      <c r="F1159" t="s">
        <v>1790</v>
      </c>
    </row>
    <row r="1160" spans="1:7" x14ac:dyDescent="0.25">
      <c r="A1160" s="131">
        <v>45323</v>
      </c>
      <c r="B1160" s="131">
        <v>45323</v>
      </c>
      <c r="C1160">
        <v>1004</v>
      </c>
      <c r="D1160" t="s">
        <v>493</v>
      </c>
      <c r="E1160">
        <v>480</v>
      </c>
      <c r="F1160" t="s">
        <v>1791</v>
      </c>
    </row>
    <row r="1161" spans="1:7" x14ac:dyDescent="0.25">
      <c r="A1161" s="131" t="s">
        <v>23</v>
      </c>
      <c r="B1161" s="131" t="s">
        <v>23</v>
      </c>
      <c r="C1161" t="s">
        <v>23</v>
      </c>
      <c r="D1161" t="s">
        <v>23</v>
      </c>
      <c r="E1161" t="s">
        <v>23</v>
      </c>
      <c r="F1161" t="s">
        <v>23</v>
      </c>
      <c r="G1161" t="s">
        <v>23</v>
      </c>
    </row>
    <row r="1162" spans="1:7" x14ac:dyDescent="0.25">
      <c r="A1162" s="131">
        <v>45323</v>
      </c>
      <c r="B1162" s="131">
        <v>45323</v>
      </c>
      <c r="C1162">
        <v>60</v>
      </c>
      <c r="D1162" t="s">
        <v>493</v>
      </c>
      <c r="E1162">
        <v>480</v>
      </c>
      <c r="F1162" t="s">
        <v>1792</v>
      </c>
    </row>
    <row r="1163" spans="1:7" x14ac:dyDescent="0.25">
      <c r="A1163" s="152">
        <v>45323</v>
      </c>
      <c r="B1163" s="152">
        <v>45323</v>
      </c>
      <c r="C1163" s="143">
        <v>242</v>
      </c>
      <c r="D1163" s="143" t="s">
        <v>493</v>
      </c>
      <c r="E1163" s="143">
        <v>480</v>
      </c>
      <c r="F1163" s="143" t="s">
        <v>1793</v>
      </c>
    </row>
    <row r="1164" spans="1:7" x14ac:dyDescent="0.25">
      <c r="A1164" s="131">
        <v>45323</v>
      </c>
      <c r="B1164" s="131">
        <v>45323</v>
      </c>
      <c r="C1164">
        <v>476</v>
      </c>
      <c r="D1164" t="s">
        <v>493</v>
      </c>
      <c r="E1164">
        <v>480</v>
      </c>
      <c r="F1164" t="s">
        <v>1794</v>
      </c>
    </row>
    <row r="1165" spans="1:7" x14ac:dyDescent="0.25">
      <c r="A1165" s="131">
        <v>45323</v>
      </c>
      <c r="B1165" s="131">
        <v>45323</v>
      </c>
      <c r="C1165">
        <v>100</v>
      </c>
      <c r="D1165" t="s">
        <v>493</v>
      </c>
      <c r="E1165">
        <v>480</v>
      </c>
      <c r="F1165" t="s">
        <v>1795</v>
      </c>
    </row>
    <row r="1166" spans="1:7" x14ac:dyDescent="0.25">
      <c r="A1166" s="131">
        <v>45323</v>
      </c>
      <c r="B1166" s="131">
        <v>45323</v>
      </c>
      <c r="C1166">
        <v>600</v>
      </c>
      <c r="D1166" t="s">
        <v>493</v>
      </c>
      <c r="E1166">
        <v>480</v>
      </c>
      <c r="F1166" t="s">
        <v>1796</v>
      </c>
    </row>
    <row r="1167" spans="1:7" x14ac:dyDescent="0.25">
      <c r="A1167" s="131">
        <v>45323</v>
      </c>
      <c r="B1167" s="131">
        <v>45323</v>
      </c>
      <c r="C1167">
        <v>5538.8</v>
      </c>
      <c r="D1167" t="s">
        <v>493</v>
      </c>
      <c r="E1167">
        <v>480</v>
      </c>
      <c r="F1167" t="s">
        <v>1797</v>
      </c>
    </row>
    <row r="1168" spans="1:7" x14ac:dyDescent="0.25">
      <c r="A1168" s="131">
        <v>45323</v>
      </c>
      <c r="B1168" s="131">
        <v>45323</v>
      </c>
      <c r="C1168">
        <v>550</v>
      </c>
      <c r="D1168" t="s">
        <v>493</v>
      </c>
      <c r="E1168">
        <v>480</v>
      </c>
      <c r="F1168" t="s">
        <v>1798</v>
      </c>
    </row>
    <row r="1169" spans="1:7" x14ac:dyDescent="0.25">
      <c r="A1169" s="131">
        <v>45323</v>
      </c>
      <c r="B1169" s="131">
        <v>45323</v>
      </c>
      <c r="C1169">
        <v>137</v>
      </c>
      <c r="D1169" t="s">
        <v>493</v>
      </c>
      <c r="E1169">
        <v>480</v>
      </c>
      <c r="F1169" t="s">
        <v>1799</v>
      </c>
    </row>
    <row r="1170" spans="1:7" x14ac:dyDescent="0.25">
      <c r="A1170" s="131">
        <v>45323</v>
      </c>
      <c r="B1170" s="131">
        <v>45323</v>
      </c>
      <c r="C1170">
        <v>1032.5</v>
      </c>
      <c r="D1170" t="s">
        <v>493</v>
      </c>
      <c r="E1170">
        <v>480</v>
      </c>
      <c r="F1170" t="s">
        <v>1800</v>
      </c>
    </row>
    <row r="1171" spans="1:7" x14ac:dyDescent="0.25">
      <c r="A1171" s="131">
        <v>45322</v>
      </c>
      <c r="B1171" s="131">
        <v>45322</v>
      </c>
      <c r="C1171">
        <v>1213.0899999999999</v>
      </c>
      <c r="D1171" t="s">
        <v>493</v>
      </c>
      <c r="E1171" t="s">
        <v>1528</v>
      </c>
      <c r="F1171" t="s">
        <v>1801</v>
      </c>
    </row>
    <row r="1172" spans="1:7" x14ac:dyDescent="0.25">
      <c r="A1172" s="131">
        <v>45322</v>
      </c>
      <c r="B1172" s="131">
        <v>45322</v>
      </c>
      <c r="C1172">
        <v>531.5</v>
      </c>
      <c r="D1172" t="s">
        <v>493</v>
      </c>
      <c r="E1172">
        <v>480</v>
      </c>
      <c r="F1172" t="s">
        <v>1802</v>
      </c>
    </row>
    <row r="1173" spans="1:7" x14ac:dyDescent="0.25">
      <c r="A1173" s="131">
        <v>45322</v>
      </c>
      <c r="B1173" s="131">
        <v>45322</v>
      </c>
      <c r="C1173">
        <v>309.5</v>
      </c>
      <c r="D1173" t="s">
        <v>493</v>
      </c>
      <c r="E1173">
        <v>480</v>
      </c>
      <c r="F1173" t="s">
        <v>1803</v>
      </c>
    </row>
    <row r="1174" spans="1:7" x14ac:dyDescent="0.25">
      <c r="A1174" s="131">
        <v>45322</v>
      </c>
      <c r="B1174" s="131">
        <v>45322</v>
      </c>
      <c r="C1174">
        <v>266</v>
      </c>
      <c r="D1174" t="s">
        <v>493</v>
      </c>
      <c r="E1174">
        <v>480</v>
      </c>
      <c r="F1174" t="s">
        <v>1804</v>
      </c>
    </row>
    <row r="1175" spans="1:7" x14ac:dyDescent="0.25">
      <c r="A1175" s="131">
        <v>45322</v>
      </c>
      <c r="B1175" s="131">
        <v>45322</v>
      </c>
      <c r="C1175">
        <v>625</v>
      </c>
      <c r="D1175" t="s">
        <v>493</v>
      </c>
      <c r="E1175">
        <v>480</v>
      </c>
      <c r="F1175" t="s">
        <v>1805</v>
      </c>
    </row>
    <row r="1176" spans="1:7" x14ac:dyDescent="0.25">
      <c r="A1176" s="131">
        <v>45322</v>
      </c>
      <c r="B1176" s="131">
        <v>45322</v>
      </c>
      <c r="C1176">
        <v>455</v>
      </c>
      <c r="D1176" t="s">
        <v>493</v>
      </c>
      <c r="E1176" t="s">
        <v>1528</v>
      </c>
      <c r="F1176" t="s">
        <v>1806</v>
      </c>
    </row>
    <row r="1177" spans="1:7" x14ac:dyDescent="0.25">
      <c r="A1177" s="131">
        <v>45322</v>
      </c>
      <c r="B1177" s="131">
        <v>45322</v>
      </c>
      <c r="C1177">
        <v>60</v>
      </c>
      <c r="D1177" t="s">
        <v>493</v>
      </c>
      <c r="E1177">
        <v>480</v>
      </c>
      <c r="F1177" t="s">
        <v>1807</v>
      </c>
    </row>
    <row r="1178" spans="1:7" x14ac:dyDescent="0.25">
      <c r="A1178" s="136"/>
      <c r="B1178" s="95"/>
      <c r="C1178" s="94"/>
      <c r="D1178" s="94"/>
      <c r="E1178" s="94"/>
      <c r="F1178" s="94"/>
      <c r="G1178" s="94"/>
    </row>
    <row r="1179" spans="1:7" x14ac:dyDescent="0.25">
      <c r="A1179" s="136"/>
      <c r="B1179" s="95"/>
      <c r="C1179" s="94"/>
      <c r="D1179" s="94"/>
      <c r="E1179" s="94"/>
      <c r="F1179" s="94"/>
      <c r="G1179" s="94"/>
    </row>
    <row r="1180" spans="1:7" x14ac:dyDescent="0.25">
      <c r="A1180" s="136"/>
      <c r="B1180" s="95"/>
      <c r="C1180" s="94"/>
      <c r="D1180" s="94"/>
      <c r="E1180" s="94"/>
      <c r="F1180" s="94"/>
      <c r="G1180" s="94"/>
    </row>
    <row r="1181" spans="1:7" x14ac:dyDescent="0.25">
      <c r="A1181" s="136"/>
      <c r="B1181" s="95"/>
      <c r="C1181" s="94"/>
      <c r="D1181" s="94"/>
      <c r="E1181" s="94"/>
      <c r="F1181" s="94"/>
      <c r="G1181" s="94"/>
    </row>
    <row r="1182" spans="1:7" x14ac:dyDescent="0.25">
      <c r="A1182" s="136"/>
      <c r="B1182" s="95"/>
      <c r="C1182" s="94"/>
      <c r="D1182" s="94"/>
      <c r="E1182" s="94"/>
      <c r="F1182" s="94"/>
      <c r="G1182" s="94"/>
    </row>
    <row r="1183" spans="1:7" x14ac:dyDescent="0.25">
      <c r="A1183" s="136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6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8" t="s">
        <v>23</v>
      </c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8" t="s">
        <v>23</v>
      </c>
      <c r="B1197" s="94"/>
      <c r="C1197" s="98" t="s">
        <v>23</v>
      </c>
      <c r="D1197" s="94"/>
      <c r="E1197" s="94"/>
      <c r="F1197" s="94"/>
      <c r="G1197" s="94"/>
    </row>
    <row r="1198" spans="1:7" x14ac:dyDescent="0.25">
      <c r="A1198" s="98" t="s">
        <v>1555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8" t="s">
        <v>1539</v>
      </c>
      <c r="B1200" s="94"/>
      <c r="C1200" s="98">
        <f>'PRIMA NOTA'!F1516</f>
        <v>14854.369999999999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7" t="s">
        <v>1540</v>
      </c>
      <c r="B1203" s="127"/>
      <c r="C1203" s="138">
        <f>C1198-C1200</f>
        <v>0</v>
      </c>
      <c r="D1203" s="94"/>
      <c r="E1203" s="94"/>
      <c r="F1203" s="94"/>
      <c r="G1203" s="94"/>
    </row>
    <row r="1206" spans="1:7" x14ac:dyDescent="0.25">
      <c r="A1206" s="98" t="s">
        <v>1512</v>
      </c>
      <c r="B1206" s="98" t="s">
        <v>1513</v>
      </c>
      <c r="C1206" s="98" t="s">
        <v>28</v>
      </c>
      <c r="D1206" s="98" t="s">
        <v>1514</v>
      </c>
      <c r="E1206" s="98" t="s">
        <v>1515</v>
      </c>
      <c r="F1206" s="98" t="s">
        <v>2</v>
      </c>
      <c r="G1206" s="98" t="s">
        <v>175</v>
      </c>
    </row>
    <row r="1207" spans="1:7" x14ac:dyDescent="0.25">
      <c r="A1207" s="146">
        <v>45324</v>
      </c>
      <c r="B1207" s="94"/>
      <c r="C1207" s="94"/>
      <c r="D1207" s="98" t="s">
        <v>23</v>
      </c>
      <c r="E1207" s="94"/>
      <c r="F1207" s="98" t="s">
        <v>23</v>
      </c>
      <c r="G1207" s="94"/>
    </row>
    <row r="1208" spans="1:7" x14ac:dyDescent="0.25">
      <c r="A1208" s="131">
        <v>45324</v>
      </c>
      <c r="B1208" s="131">
        <v>45324</v>
      </c>
      <c r="C1208">
        <v>59</v>
      </c>
      <c r="D1208" t="s">
        <v>1522</v>
      </c>
      <c r="E1208" t="s">
        <v>1528</v>
      </c>
      <c r="F1208" t="s">
        <v>1808</v>
      </c>
    </row>
    <row r="1209" spans="1:7" x14ac:dyDescent="0.25">
      <c r="A1209" s="131">
        <v>45324</v>
      </c>
      <c r="B1209" s="131">
        <v>45323</v>
      </c>
      <c r="C1209">
        <v>485</v>
      </c>
      <c r="D1209" t="s">
        <v>1522</v>
      </c>
      <c r="E1209" t="s">
        <v>1528</v>
      </c>
      <c r="F1209" t="s">
        <v>1809</v>
      </c>
    </row>
    <row r="1210" spans="1:7" x14ac:dyDescent="0.25">
      <c r="A1210" s="131">
        <v>45324</v>
      </c>
      <c r="B1210" s="131">
        <v>45324</v>
      </c>
      <c r="C1210">
        <v>182.11</v>
      </c>
      <c r="D1210" t="s">
        <v>1522</v>
      </c>
      <c r="E1210">
        <v>480</v>
      </c>
      <c r="F1210" t="s">
        <v>1810</v>
      </c>
    </row>
    <row r="1211" spans="1:7" x14ac:dyDescent="0.25">
      <c r="A1211" s="131">
        <v>45324</v>
      </c>
      <c r="B1211" s="131">
        <v>45324</v>
      </c>
      <c r="C1211">
        <v>492</v>
      </c>
      <c r="D1211" t="s">
        <v>1522</v>
      </c>
      <c r="E1211">
        <v>480</v>
      </c>
      <c r="F1211" t="s">
        <v>1811</v>
      </c>
    </row>
    <row r="1212" spans="1:7" x14ac:dyDescent="0.25">
      <c r="A1212" s="131">
        <v>45324</v>
      </c>
      <c r="B1212" s="131">
        <v>45324</v>
      </c>
      <c r="C1212">
        <v>295</v>
      </c>
      <c r="D1212" t="s">
        <v>1522</v>
      </c>
      <c r="E1212">
        <v>480</v>
      </c>
      <c r="F1212" t="s">
        <v>1812</v>
      </c>
    </row>
    <row r="1213" spans="1:7" x14ac:dyDescent="0.25">
      <c r="A1213" s="131">
        <v>45324</v>
      </c>
      <c r="B1213" s="131">
        <v>45324</v>
      </c>
      <c r="C1213">
        <v>683</v>
      </c>
      <c r="D1213" t="s">
        <v>1522</v>
      </c>
      <c r="E1213">
        <v>480</v>
      </c>
      <c r="F1213" t="s">
        <v>1813</v>
      </c>
    </row>
    <row r="1214" spans="1:7" x14ac:dyDescent="0.25">
      <c r="A1214" s="131">
        <v>45324</v>
      </c>
      <c r="B1214" s="131">
        <v>45324</v>
      </c>
      <c r="C1214">
        <v>210</v>
      </c>
      <c r="D1214" t="s">
        <v>1522</v>
      </c>
      <c r="E1214">
        <v>480</v>
      </c>
      <c r="F1214" t="s">
        <v>1814</v>
      </c>
    </row>
    <row r="1215" spans="1:7" x14ac:dyDescent="0.25">
      <c r="A1215" s="131">
        <v>45324</v>
      </c>
      <c r="B1215" s="131">
        <v>45324</v>
      </c>
      <c r="C1215">
        <v>400</v>
      </c>
      <c r="D1215" t="s">
        <v>1522</v>
      </c>
      <c r="E1215">
        <v>480</v>
      </c>
      <c r="F1215" t="s">
        <v>1815</v>
      </c>
    </row>
    <row r="1216" spans="1:7" x14ac:dyDescent="0.25">
      <c r="A1216" s="131">
        <v>45324</v>
      </c>
      <c r="B1216" s="131">
        <v>45324</v>
      </c>
      <c r="C1216">
        <v>417</v>
      </c>
      <c r="D1216" t="s">
        <v>1522</v>
      </c>
      <c r="E1216">
        <v>480</v>
      </c>
      <c r="F1216" t="s">
        <v>1816</v>
      </c>
    </row>
    <row r="1217" spans="1:7" x14ac:dyDescent="0.25">
      <c r="A1217" s="131">
        <v>45324</v>
      </c>
      <c r="B1217" s="131">
        <v>45324</v>
      </c>
      <c r="C1217">
        <v>1758.01</v>
      </c>
      <c r="D1217" t="s">
        <v>1522</v>
      </c>
      <c r="E1217">
        <v>480</v>
      </c>
      <c r="F1217" t="s">
        <v>1817</v>
      </c>
    </row>
    <row r="1218" spans="1:7" x14ac:dyDescent="0.25">
      <c r="A1218" s="136" t="s">
        <v>23</v>
      </c>
      <c r="B1218" s="136" t="s">
        <v>23</v>
      </c>
      <c r="C1218" s="94">
        <v>0</v>
      </c>
      <c r="D1218" s="98" t="s">
        <v>23</v>
      </c>
      <c r="E1218" s="98" t="s">
        <v>23</v>
      </c>
      <c r="F1218" s="98" t="s">
        <v>23</v>
      </c>
      <c r="G1218" s="94"/>
    </row>
    <row r="1219" spans="1:7" x14ac:dyDescent="0.25">
      <c r="A1219" s="136" t="s">
        <v>23</v>
      </c>
      <c r="B1219" s="136" t="s">
        <v>23</v>
      </c>
      <c r="C1219" s="94">
        <v>0</v>
      </c>
      <c r="D1219" s="98" t="s">
        <v>23</v>
      </c>
      <c r="E1219" s="98" t="s">
        <v>23</v>
      </c>
      <c r="F1219" s="98" t="s">
        <v>23</v>
      </c>
      <c r="G1219" s="94"/>
    </row>
    <row r="1220" spans="1:7" x14ac:dyDescent="0.25">
      <c r="A1220" s="136" t="s">
        <v>23</v>
      </c>
      <c r="B1220" s="136" t="s">
        <v>23</v>
      </c>
      <c r="C1220" s="98">
        <v>0</v>
      </c>
      <c r="D1220" s="98" t="s">
        <v>23</v>
      </c>
      <c r="E1220" s="98" t="s">
        <v>23</v>
      </c>
      <c r="F1220" s="98" t="s">
        <v>23</v>
      </c>
      <c r="G1220" s="94"/>
    </row>
    <row r="1221" spans="1:7" x14ac:dyDescent="0.25">
      <c r="A1221" s="136" t="s">
        <v>23</v>
      </c>
      <c r="B1221" s="136" t="s">
        <v>23</v>
      </c>
      <c r="C1221" s="94">
        <v>0</v>
      </c>
      <c r="D1221" s="98" t="s">
        <v>23</v>
      </c>
      <c r="E1221" s="98" t="s">
        <v>23</v>
      </c>
      <c r="F1221" s="98" t="s">
        <v>23</v>
      </c>
      <c r="G1221" s="94"/>
    </row>
    <row r="1222" spans="1:7" x14ac:dyDescent="0.25">
      <c r="A1222" s="136" t="s">
        <v>23</v>
      </c>
      <c r="B1222" s="136" t="s">
        <v>23</v>
      </c>
      <c r="C1222" s="94">
        <v>0</v>
      </c>
      <c r="D1222" s="98" t="s">
        <v>23</v>
      </c>
      <c r="E1222" s="98" t="s">
        <v>23</v>
      </c>
      <c r="F1222" s="98" t="s">
        <v>23</v>
      </c>
      <c r="G1222" s="94"/>
    </row>
    <row r="1223" spans="1:7" x14ac:dyDescent="0.25">
      <c r="A1223" s="136" t="s">
        <v>23</v>
      </c>
      <c r="B1223" s="136" t="s">
        <v>23</v>
      </c>
      <c r="C1223" s="94">
        <v>0</v>
      </c>
      <c r="D1223" s="98" t="s">
        <v>23</v>
      </c>
      <c r="E1223" s="98" t="s">
        <v>23</v>
      </c>
      <c r="F1223" s="98" t="s">
        <v>23</v>
      </c>
      <c r="G1223" s="94"/>
    </row>
    <row r="1224" spans="1:7" x14ac:dyDescent="0.25">
      <c r="A1224" s="136" t="s">
        <v>23</v>
      </c>
      <c r="B1224" s="136" t="s">
        <v>23</v>
      </c>
      <c r="C1224" s="94">
        <v>0</v>
      </c>
      <c r="D1224" s="98" t="s">
        <v>23</v>
      </c>
      <c r="E1224" s="98" t="s">
        <v>23</v>
      </c>
      <c r="F1224" s="98" t="s">
        <v>23</v>
      </c>
      <c r="G1224" s="94"/>
    </row>
    <row r="1225" spans="1:7" x14ac:dyDescent="0.25">
      <c r="A1225" s="95"/>
      <c r="B1225" s="95"/>
      <c r="C1225" s="98" t="s">
        <v>23</v>
      </c>
      <c r="D1225" s="94"/>
      <c r="E1225" s="94"/>
      <c r="F1225" s="98" t="s">
        <v>23</v>
      </c>
      <c r="G1225" s="94"/>
    </row>
    <row r="1226" spans="1:7" x14ac:dyDescent="0.25">
      <c r="A1226" s="136"/>
      <c r="B1226" s="95"/>
      <c r="C1226" s="94"/>
      <c r="D1226" s="94"/>
      <c r="E1226" s="94"/>
      <c r="F1226" s="94"/>
      <c r="G1226" s="94"/>
    </row>
    <row r="1227" spans="1:7" x14ac:dyDescent="0.25">
      <c r="A1227" s="136"/>
      <c r="B1227" s="95"/>
      <c r="C1227" s="94"/>
      <c r="D1227" s="94"/>
      <c r="E1227" s="94"/>
      <c r="F1227" s="94"/>
      <c r="G1227" s="94"/>
    </row>
    <row r="1228" spans="1:7" x14ac:dyDescent="0.25">
      <c r="A1228" s="136"/>
      <c r="B1228" s="95"/>
      <c r="C1228" s="94"/>
      <c r="D1228" s="94"/>
      <c r="E1228" s="94"/>
      <c r="F1228" s="94"/>
      <c r="G1228" s="94"/>
    </row>
    <row r="1229" spans="1:7" x14ac:dyDescent="0.25">
      <c r="A1229" s="136"/>
      <c r="B1229" s="95"/>
      <c r="C1229" s="94"/>
      <c r="D1229" s="94"/>
      <c r="E1229" s="94"/>
      <c r="F1229" s="94"/>
      <c r="G1229" s="94"/>
    </row>
    <row r="1230" spans="1:7" x14ac:dyDescent="0.25">
      <c r="A1230" s="136"/>
      <c r="B1230" s="95"/>
      <c r="C1230" s="94"/>
      <c r="D1230" s="94"/>
      <c r="E1230" s="94"/>
      <c r="F1230" s="94"/>
      <c r="G1230" s="94"/>
    </row>
    <row r="1231" spans="1:7" x14ac:dyDescent="0.25">
      <c r="A1231" s="136"/>
      <c r="B1231" s="95"/>
      <c r="C1231" s="94"/>
      <c r="D1231" s="94"/>
      <c r="E1231" s="94"/>
      <c r="F1231" s="94"/>
      <c r="G1231" s="94"/>
    </row>
    <row r="1232" spans="1:7" x14ac:dyDescent="0.25">
      <c r="A1232" s="136"/>
      <c r="B1232" s="95"/>
      <c r="C1232" s="94"/>
      <c r="D1232" s="94"/>
      <c r="E1232" s="94"/>
      <c r="F1232" s="94"/>
      <c r="G1232" s="94"/>
    </row>
    <row r="1233" spans="1:7" x14ac:dyDescent="0.25">
      <c r="A1233" s="136"/>
      <c r="B1233" s="95"/>
      <c r="C1233" s="94"/>
      <c r="D1233" s="94"/>
      <c r="E1233" s="94"/>
      <c r="F1233" s="94"/>
      <c r="G1233" s="94"/>
    </row>
    <row r="1234" spans="1:7" x14ac:dyDescent="0.25">
      <c r="A1234" s="136"/>
      <c r="B1234" s="95"/>
      <c r="C1234" s="94"/>
      <c r="D1234" s="94"/>
      <c r="E1234" s="94"/>
      <c r="F1234" s="94"/>
      <c r="G1234" s="94"/>
    </row>
    <row r="1235" spans="1:7" x14ac:dyDescent="0.25">
      <c r="A1235" s="136"/>
      <c r="B1235" s="95"/>
      <c r="C1235" s="94"/>
      <c r="D1235" s="94"/>
      <c r="E1235" s="94"/>
      <c r="F1235" s="94"/>
      <c r="G1235" s="94"/>
    </row>
    <row r="1236" spans="1:7" x14ac:dyDescent="0.25">
      <c r="A1236" s="136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6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8" t="s">
        <v>23</v>
      </c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8" t="s">
        <v>23</v>
      </c>
      <c r="B1250" s="94"/>
      <c r="C1250" s="98" t="s">
        <v>23</v>
      </c>
      <c r="D1250" s="94"/>
      <c r="E1250" s="94"/>
      <c r="F1250" s="94"/>
      <c r="G1250" s="94"/>
    </row>
    <row r="1251" spans="1:7" x14ac:dyDescent="0.25">
      <c r="A1251" s="98" t="s">
        <v>1555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8" t="s">
        <v>1539</v>
      </c>
      <c r="B1253" s="94"/>
      <c r="C1253" s="98">
        <f>'PRIMA NOTA'!F1577</f>
        <v>5439.22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7" t="s">
        <v>1540</v>
      </c>
      <c r="B1256" s="127"/>
      <c r="C1256" s="138">
        <f>C1251-C1253</f>
        <v>-458.10000000000036</v>
      </c>
      <c r="D1256" s="94"/>
      <c r="E1256" s="94"/>
      <c r="F1256" s="94"/>
      <c r="G1256" s="94"/>
    </row>
    <row r="1259" spans="1:7" x14ac:dyDescent="0.25">
      <c r="A1259" s="98" t="s">
        <v>1512</v>
      </c>
      <c r="B1259" s="98" t="s">
        <v>1513</v>
      </c>
      <c r="C1259" s="98" t="s">
        <v>28</v>
      </c>
      <c r="D1259" s="98" t="s">
        <v>1514</v>
      </c>
      <c r="E1259" s="98" t="s">
        <v>1515</v>
      </c>
      <c r="F1259" s="98" t="s">
        <v>2</v>
      </c>
      <c r="G1259" s="98" t="s">
        <v>175</v>
      </c>
    </row>
    <row r="1260" spans="1:7" x14ac:dyDescent="0.25">
      <c r="A1260" s="146" t="s">
        <v>23</v>
      </c>
      <c r="B1260" s="94"/>
      <c r="C1260" s="94"/>
      <c r="D1260" s="98" t="s">
        <v>23</v>
      </c>
      <c r="E1260" s="94"/>
      <c r="F1260" s="98" t="s">
        <v>23</v>
      </c>
      <c r="G1260" s="94"/>
    </row>
    <row r="1261" spans="1:7" x14ac:dyDescent="0.25">
      <c r="A1261" s="136" t="s">
        <v>23</v>
      </c>
      <c r="B1261" s="136" t="s">
        <v>23</v>
      </c>
      <c r="C1261" s="94">
        <v>0</v>
      </c>
      <c r="D1261" s="98" t="s">
        <v>23</v>
      </c>
      <c r="E1261" s="98" t="s">
        <v>23</v>
      </c>
      <c r="F1261" s="98" t="s">
        <v>23</v>
      </c>
      <c r="G1261" s="94"/>
    </row>
    <row r="1262" spans="1:7" x14ac:dyDescent="0.25">
      <c r="A1262" s="136" t="s">
        <v>23</v>
      </c>
      <c r="B1262" s="136" t="s">
        <v>23</v>
      </c>
      <c r="C1262" s="94">
        <v>0</v>
      </c>
      <c r="D1262" s="98" t="s">
        <v>23</v>
      </c>
      <c r="E1262" s="98" t="s">
        <v>23</v>
      </c>
      <c r="F1262" s="98" t="s">
        <v>23</v>
      </c>
      <c r="G1262" s="94"/>
    </row>
    <row r="1263" spans="1:7" x14ac:dyDescent="0.25">
      <c r="A1263" s="136" t="s">
        <v>23</v>
      </c>
      <c r="B1263" s="136" t="s">
        <v>23</v>
      </c>
      <c r="C1263" s="94">
        <v>0</v>
      </c>
      <c r="D1263" s="98" t="s">
        <v>23</v>
      </c>
      <c r="E1263" s="98" t="s">
        <v>23</v>
      </c>
      <c r="F1263" s="98" t="s">
        <v>23</v>
      </c>
      <c r="G1263" s="94"/>
    </row>
    <row r="1264" spans="1:7" x14ac:dyDescent="0.25">
      <c r="A1264" s="136" t="s">
        <v>23</v>
      </c>
      <c r="B1264" s="136" t="s">
        <v>23</v>
      </c>
      <c r="C1264" s="98">
        <v>0</v>
      </c>
      <c r="D1264" s="98" t="s">
        <v>23</v>
      </c>
      <c r="E1264" s="98" t="s">
        <v>23</v>
      </c>
      <c r="F1264" s="98" t="s">
        <v>23</v>
      </c>
      <c r="G1264" s="94"/>
    </row>
    <row r="1265" spans="1:7" x14ac:dyDescent="0.25">
      <c r="A1265" s="136" t="s">
        <v>23</v>
      </c>
      <c r="B1265" s="136" t="s">
        <v>23</v>
      </c>
      <c r="C1265" s="94">
        <v>0</v>
      </c>
      <c r="D1265" s="98" t="s">
        <v>23</v>
      </c>
      <c r="E1265" s="98" t="s">
        <v>23</v>
      </c>
      <c r="F1265" s="98" t="s">
        <v>23</v>
      </c>
      <c r="G1265" s="94"/>
    </row>
    <row r="1266" spans="1:7" x14ac:dyDescent="0.25">
      <c r="A1266" s="136" t="s">
        <v>23</v>
      </c>
      <c r="B1266" s="136" t="s">
        <v>23</v>
      </c>
      <c r="C1266" s="94">
        <v>0</v>
      </c>
      <c r="D1266" s="98" t="s">
        <v>23</v>
      </c>
      <c r="E1266" s="98" t="s">
        <v>23</v>
      </c>
      <c r="F1266" s="98" t="s">
        <v>23</v>
      </c>
      <c r="G1266" s="94"/>
    </row>
    <row r="1267" spans="1:7" x14ac:dyDescent="0.25">
      <c r="A1267" s="136" t="s">
        <v>23</v>
      </c>
      <c r="B1267" s="136" t="s">
        <v>23</v>
      </c>
      <c r="C1267" s="94">
        <v>0</v>
      </c>
      <c r="D1267" s="98" t="s">
        <v>23</v>
      </c>
      <c r="E1267" s="98" t="s">
        <v>23</v>
      </c>
      <c r="F1267" s="98" t="s">
        <v>23</v>
      </c>
      <c r="G1267" s="94"/>
    </row>
    <row r="1268" spans="1:7" x14ac:dyDescent="0.25">
      <c r="A1268" s="136" t="s">
        <v>23</v>
      </c>
      <c r="B1268" s="136" t="s">
        <v>23</v>
      </c>
      <c r="C1268" s="94">
        <v>0</v>
      </c>
      <c r="D1268" s="98" t="s">
        <v>23</v>
      </c>
      <c r="E1268" s="98" t="s">
        <v>23</v>
      </c>
      <c r="F1268" s="98" t="s">
        <v>23</v>
      </c>
      <c r="G1268" s="94"/>
    </row>
    <row r="1269" spans="1:7" x14ac:dyDescent="0.25">
      <c r="A1269" s="136" t="s">
        <v>23</v>
      </c>
      <c r="B1269" s="136" t="s">
        <v>23</v>
      </c>
      <c r="C1269" s="94">
        <v>0</v>
      </c>
      <c r="D1269" s="98" t="s">
        <v>23</v>
      </c>
      <c r="E1269" s="98" t="s">
        <v>23</v>
      </c>
      <c r="F1269" s="98" t="s">
        <v>23</v>
      </c>
      <c r="G1269" s="94"/>
    </row>
    <row r="1270" spans="1:7" x14ac:dyDescent="0.25">
      <c r="A1270" s="136" t="s">
        <v>23</v>
      </c>
      <c r="B1270" s="136" t="s">
        <v>23</v>
      </c>
      <c r="C1270" s="94">
        <v>0</v>
      </c>
      <c r="D1270" s="98" t="s">
        <v>23</v>
      </c>
      <c r="E1270" s="98" t="s">
        <v>23</v>
      </c>
      <c r="F1270" s="98" t="s">
        <v>23</v>
      </c>
      <c r="G1270" s="94"/>
    </row>
    <row r="1271" spans="1:7" x14ac:dyDescent="0.25">
      <c r="A1271" s="136" t="s">
        <v>23</v>
      </c>
      <c r="B1271" s="136" t="s">
        <v>23</v>
      </c>
      <c r="C1271" s="94">
        <v>0</v>
      </c>
      <c r="D1271" s="98" t="s">
        <v>23</v>
      </c>
      <c r="E1271" s="98" t="s">
        <v>23</v>
      </c>
      <c r="F1271" s="98" t="s">
        <v>23</v>
      </c>
      <c r="G1271" s="94"/>
    </row>
    <row r="1272" spans="1:7" x14ac:dyDescent="0.25">
      <c r="A1272" s="136" t="s">
        <v>23</v>
      </c>
      <c r="B1272" s="136" t="s">
        <v>23</v>
      </c>
      <c r="C1272" s="94">
        <v>0</v>
      </c>
      <c r="D1272" s="98" t="s">
        <v>23</v>
      </c>
      <c r="E1272" s="98" t="s">
        <v>23</v>
      </c>
      <c r="F1272" s="98" t="s">
        <v>23</v>
      </c>
      <c r="G1272" s="94"/>
    </row>
    <row r="1273" spans="1:7" x14ac:dyDescent="0.25">
      <c r="A1273" s="136" t="s">
        <v>23</v>
      </c>
      <c r="B1273" s="136" t="s">
        <v>23</v>
      </c>
      <c r="C1273" s="98">
        <v>0</v>
      </c>
      <c r="D1273" s="98" t="s">
        <v>23</v>
      </c>
      <c r="E1273" s="98" t="s">
        <v>23</v>
      </c>
      <c r="F1273" s="98" t="s">
        <v>23</v>
      </c>
      <c r="G1273" s="94"/>
    </row>
    <row r="1274" spans="1:7" x14ac:dyDescent="0.25">
      <c r="A1274" s="136" t="s">
        <v>23</v>
      </c>
      <c r="B1274" s="136" t="s">
        <v>23</v>
      </c>
      <c r="C1274" s="94">
        <v>0</v>
      </c>
      <c r="D1274" s="98" t="s">
        <v>23</v>
      </c>
      <c r="E1274" s="98" t="s">
        <v>23</v>
      </c>
      <c r="F1274" s="98" t="s">
        <v>23</v>
      </c>
      <c r="G1274" s="94"/>
    </row>
    <row r="1275" spans="1:7" x14ac:dyDescent="0.25">
      <c r="A1275" s="136" t="s">
        <v>23</v>
      </c>
      <c r="B1275" s="136" t="s">
        <v>23</v>
      </c>
      <c r="C1275" s="94">
        <v>0</v>
      </c>
      <c r="D1275" s="98" t="s">
        <v>23</v>
      </c>
      <c r="E1275" s="98" t="s">
        <v>23</v>
      </c>
      <c r="F1275" s="98" t="s">
        <v>23</v>
      </c>
      <c r="G1275" s="94"/>
    </row>
    <row r="1276" spans="1:7" x14ac:dyDescent="0.25">
      <c r="A1276" s="136" t="s">
        <v>23</v>
      </c>
      <c r="B1276" s="136" t="s">
        <v>23</v>
      </c>
      <c r="C1276" s="94">
        <v>0</v>
      </c>
      <c r="D1276" s="98" t="s">
        <v>23</v>
      </c>
      <c r="E1276" s="98" t="s">
        <v>23</v>
      </c>
      <c r="F1276" s="98" t="s">
        <v>23</v>
      </c>
      <c r="G1276" s="94"/>
    </row>
    <row r="1277" spans="1:7" x14ac:dyDescent="0.25">
      <c r="A1277" s="136" t="s">
        <v>23</v>
      </c>
      <c r="B1277" s="136" t="s">
        <v>23</v>
      </c>
      <c r="C1277" s="94">
        <v>0</v>
      </c>
      <c r="D1277" s="98" t="s">
        <v>23</v>
      </c>
      <c r="E1277" s="98" t="s">
        <v>23</v>
      </c>
      <c r="F1277" s="98" t="s">
        <v>23</v>
      </c>
      <c r="G1277" s="94"/>
    </row>
    <row r="1278" spans="1:7" x14ac:dyDescent="0.25">
      <c r="A1278" s="95"/>
      <c r="B1278" s="95"/>
      <c r="C1278" s="98" t="s">
        <v>23</v>
      </c>
      <c r="D1278" s="94"/>
      <c r="E1278" s="94"/>
      <c r="F1278" s="98" t="s">
        <v>23</v>
      </c>
      <c r="G1278" s="94"/>
    </row>
    <row r="1279" spans="1:7" x14ac:dyDescent="0.25">
      <c r="A1279" s="136"/>
      <c r="B1279" s="95"/>
      <c r="C1279" s="94"/>
      <c r="D1279" s="94"/>
      <c r="E1279" s="94"/>
      <c r="F1279" s="94"/>
      <c r="G1279" s="94"/>
    </row>
    <row r="1280" spans="1:7" x14ac:dyDescent="0.25">
      <c r="A1280" s="136"/>
      <c r="B1280" s="95"/>
      <c r="C1280" s="94"/>
      <c r="D1280" s="94"/>
      <c r="E1280" s="94"/>
      <c r="F1280" s="94"/>
      <c r="G1280" s="94"/>
    </row>
    <row r="1281" spans="1:7" x14ac:dyDescent="0.25">
      <c r="A1281" s="136"/>
      <c r="B1281" s="95"/>
      <c r="C1281" s="94"/>
      <c r="D1281" s="94"/>
      <c r="E1281" s="94"/>
      <c r="F1281" s="94"/>
      <c r="G1281" s="94"/>
    </row>
    <row r="1282" spans="1:7" x14ac:dyDescent="0.25">
      <c r="A1282" s="136"/>
      <c r="B1282" s="95"/>
      <c r="C1282" s="94"/>
      <c r="D1282" s="94"/>
      <c r="E1282" s="94"/>
      <c r="F1282" s="94"/>
      <c r="G1282" s="94"/>
    </row>
    <row r="1283" spans="1:7" x14ac:dyDescent="0.25">
      <c r="A1283" s="136"/>
      <c r="B1283" s="95"/>
      <c r="C1283" s="94"/>
      <c r="D1283" s="94"/>
      <c r="E1283" s="94"/>
      <c r="F1283" s="94"/>
      <c r="G1283" s="94"/>
    </row>
    <row r="1284" spans="1:7" x14ac:dyDescent="0.25">
      <c r="A1284" s="136"/>
      <c r="B1284" s="95"/>
      <c r="C1284" s="94"/>
      <c r="D1284" s="94"/>
      <c r="E1284" s="94"/>
      <c r="F1284" s="94"/>
      <c r="G1284" s="94"/>
    </row>
    <row r="1285" spans="1:7" x14ac:dyDescent="0.25">
      <c r="A1285" s="136"/>
      <c r="B1285" s="95"/>
      <c r="C1285" s="94"/>
      <c r="D1285" s="94"/>
      <c r="E1285" s="94"/>
      <c r="F1285" s="94"/>
      <c r="G1285" s="94"/>
    </row>
    <row r="1286" spans="1:7" x14ac:dyDescent="0.25">
      <c r="A1286" s="136"/>
      <c r="B1286" s="95"/>
      <c r="C1286" s="94"/>
      <c r="D1286" s="94"/>
      <c r="E1286" s="94"/>
      <c r="F1286" s="94"/>
      <c r="G1286" s="94"/>
    </row>
    <row r="1287" spans="1:7" x14ac:dyDescent="0.25">
      <c r="A1287" s="136"/>
      <c r="B1287" s="95"/>
      <c r="C1287" s="94"/>
      <c r="D1287" s="94"/>
      <c r="E1287" s="94"/>
      <c r="F1287" s="94"/>
      <c r="G1287" s="94"/>
    </row>
    <row r="1288" spans="1:7" x14ac:dyDescent="0.25">
      <c r="A1288" s="136"/>
      <c r="B1288" s="95"/>
      <c r="C1288" s="94"/>
      <c r="D1288" s="94"/>
      <c r="E1288" s="94"/>
      <c r="F1288" s="94"/>
      <c r="G1288" s="94"/>
    </row>
    <row r="1289" spans="1:7" x14ac:dyDescent="0.25">
      <c r="A1289" s="136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6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8" t="s">
        <v>23</v>
      </c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8" t="s">
        <v>23</v>
      </c>
      <c r="B1303" s="94"/>
      <c r="C1303" s="98" t="s">
        <v>23</v>
      </c>
      <c r="D1303" s="94"/>
      <c r="E1303" s="94"/>
      <c r="F1303" s="94"/>
      <c r="G1303" s="94"/>
    </row>
    <row r="1304" spans="1:7" x14ac:dyDescent="0.25">
      <c r="A1304" s="98" t="s">
        <v>1555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8" t="s">
        <v>1539</v>
      </c>
      <c r="B1306" s="94"/>
      <c r="C1306" s="98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7" t="s">
        <v>1540</v>
      </c>
      <c r="B1309" s="127"/>
      <c r="C1309" s="138">
        <f>C1304-C1306</f>
        <v>0</v>
      </c>
      <c r="D1309" s="94"/>
      <c r="E1309" s="94"/>
      <c r="F1309" s="94"/>
      <c r="G1309" s="94"/>
    </row>
    <row r="1312" spans="1:7" x14ac:dyDescent="0.25">
      <c r="A1312" s="98" t="s">
        <v>1512</v>
      </c>
      <c r="B1312" s="98" t="s">
        <v>1513</v>
      </c>
      <c r="C1312" s="98" t="s">
        <v>28</v>
      </c>
      <c r="D1312" s="98" t="s">
        <v>1514</v>
      </c>
      <c r="E1312" s="98" t="s">
        <v>1515</v>
      </c>
      <c r="F1312" s="98" t="s">
        <v>2</v>
      </c>
      <c r="G1312" s="98" t="s">
        <v>175</v>
      </c>
    </row>
    <row r="1313" spans="1:7" x14ac:dyDescent="0.25">
      <c r="A1313" s="146" t="s">
        <v>23</v>
      </c>
      <c r="B1313" s="94"/>
      <c r="C1313" s="94"/>
      <c r="D1313" s="98" t="s">
        <v>23</v>
      </c>
      <c r="E1313" s="94"/>
      <c r="F1313" s="98" t="s">
        <v>23</v>
      </c>
      <c r="G1313" s="94"/>
    </row>
    <row r="1314" spans="1:7" x14ac:dyDescent="0.25">
      <c r="A1314" s="136" t="s">
        <v>23</v>
      </c>
      <c r="B1314" s="136" t="s">
        <v>23</v>
      </c>
      <c r="C1314" s="94">
        <v>0</v>
      </c>
      <c r="D1314" s="98" t="s">
        <v>23</v>
      </c>
      <c r="E1314" s="98" t="s">
        <v>23</v>
      </c>
      <c r="F1314" s="98" t="s">
        <v>23</v>
      </c>
      <c r="G1314" s="94"/>
    </row>
    <row r="1315" spans="1:7" x14ac:dyDescent="0.25">
      <c r="A1315" s="136" t="s">
        <v>23</v>
      </c>
      <c r="B1315" s="136" t="s">
        <v>23</v>
      </c>
      <c r="C1315" s="94">
        <v>0</v>
      </c>
      <c r="D1315" s="98" t="s">
        <v>23</v>
      </c>
      <c r="E1315" s="98" t="s">
        <v>23</v>
      </c>
      <c r="F1315" s="98" t="s">
        <v>23</v>
      </c>
      <c r="G1315" s="94"/>
    </row>
    <row r="1316" spans="1:7" x14ac:dyDescent="0.25">
      <c r="A1316" s="136" t="s">
        <v>23</v>
      </c>
      <c r="B1316" s="136" t="s">
        <v>23</v>
      </c>
      <c r="C1316" s="94">
        <v>0</v>
      </c>
      <c r="D1316" s="98" t="s">
        <v>23</v>
      </c>
      <c r="E1316" s="98" t="s">
        <v>23</v>
      </c>
      <c r="F1316" s="98" t="s">
        <v>23</v>
      </c>
      <c r="G1316" s="94"/>
    </row>
    <row r="1317" spans="1:7" x14ac:dyDescent="0.25">
      <c r="A1317" s="136" t="s">
        <v>23</v>
      </c>
      <c r="B1317" s="136" t="s">
        <v>23</v>
      </c>
      <c r="C1317" s="98">
        <v>0</v>
      </c>
      <c r="D1317" s="98" t="s">
        <v>23</v>
      </c>
      <c r="E1317" s="98" t="s">
        <v>23</v>
      </c>
      <c r="F1317" s="98" t="s">
        <v>23</v>
      </c>
      <c r="G1317" s="94"/>
    </row>
    <row r="1318" spans="1:7" x14ac:dyDescent="0.25">
      <c r="A1318" s="136" t="s">
        <v>23</v>
      </c>
      <c r="B1318" s="136" t="s">
        <v>23</v>
      </c>
      <c r="C1318" s="94">
        <v>0</v>
      </c>
      <c r="D1318" s="98" t="s">
        <v>23</v>
      </c>
      <c r="E1318" s="98" t="s">
        <v>23</v>
      </c>
      <c r="F1318" s="98" t="s">
        <v>23</v>
      </c>
      <c r="G1318" s="94"/>
    </row>
    <row r="1319" spans="1:7" x14ac:dyDescent="0.25">
      <c r="A1319" s="136" t="s">
        <v>23</v>
      </c>
      <c r="B1319" s="136" t="s">
        <v>23</v>
      </c>
      <c r="C1319" s="94">
        <v>0</v>
      </c>
      <c r="D1319" s="98" t="s">
        <v>23</v>
      </c>
      <c r="E1319" s="98" t="s">
        <v>23</v>
      </c>
      <c r="F1319" s="98" t="s">
        <v>23</v>
      </c>
      <c r="G1319" s="94"/>
    </row>
    <row r="1320" spans="1:7" x14ac:dyDescent="0.25">
      <c r="A1320" s="136" t="s">
        <v>23</v>
      </c>
      <c r="B1320" s="136" t="s">
        <v>23</v>
      </c>
      <c r="C1320" s="94">
        <v>0</v>
      </c>
      <c r="D1320" s="98" t="s">
        <v>23</v>
      </c>
      <c r="E1320" s="98" t="s">
        <v>23</v>
      </c>
      <c r="F1320" s="98" t="s">
        <v>23</v>
      </c>
      <c r="G1320" s="94"/>
    </row>
    <row r="1321" spans="1:7" x14ac:dyDescent="0.25">
      <c r="A1321" s="136" t="s">
        <v>23</v>
      </c>
      <c r="B1321" s="136" t="s">
        <v>23</v>
      </c>
      <c r="C1321" s="94">
        <v>0</v>
      </c>
      <c r="D1321" s="98" t="s">
        <v>23</v>
      </c>
      <c r="E1321" s="98" t="s">
        <v>23</v>
      </c>
      <c r="F1321" s="98" t="s">
        <v>23</v>
      </c>
      <c r="G1321" s="94"/>
    </row>
    <row r="1322" spans="1:7" x14ac:dyDescent="0.25">
      <c r="A1322" s="136" t="s">
        <v>23</v>
      </c>
      <c r="B1322" s="136" t="s">
        <v>23</v>
      </c>
      <c r="C1322" s="94">
        <v>0</v>
      </c>
      <c r="D1322" s="98" t="s">
        <v>23</v>
      </c>
      <c r="E1322" s="98" t="s">
        <v>23</v>
      </c>
      <c r="F1322" s="98" t="s">
        <v>23</v>
      </c>
      <c r="G1322" s="94"/>
    </row>
    <row r="1323" spans="1:7" x14ac:dyDescent="0.25">
      <c r="A1323" s="136" t="s">
        <v>23</v>
      </c>
      <c r="B1323" s="136" t="s">
        <v>23</v>
      </c>
      <c r="C1323" s="94">
        <v>0</v>
      </c>
      <c r="D1323" s="98" t="s">
        <v>23</v>
      </c>
      <c r="E1323" s="98" t="s">
        <v>23</v>
      </c>
      <c r="F1323" s="98" t="s">
        <v>23</v>
      </c>
      <c r="G1323" s="94"/>
    </row>
    <row r="1324" spans="1:7" x14ac:dyDescent="0.25">
      <c r="A1324" s="136" t="s">
        <v>23</v>
      </c>
      <c r="B1324" s="136" t="s">
        <v>23</v>
      </c>
      <c r="C1324" s="94">
        <v>0</v>
      </c>
      <c r="D1324" s="98" t="s">
        <v>23</v>
      </c>
      <c r="E1324" s="98" t="s">
        <v>23</v>
      </c>
      <c r="F1324" s="98" t="s">
        <v>23</v>
      </c>
      <c r="G1324" s="94"/>
    </row>
    <row r="1325" spans="1:7" x14ac:dyDescent="0.25">
      <c r="A1325" s="136" t="s">
        <v>23</v>
      </c>
      <c r="B1325" s="136" t="s">
        <v>23</v>
      </c>
      <c r="C1325" s="94">
        <v>0</v>
      </c>
      <c r="D1325" s="98" t="s">
        <v>23</v>
      </c>
      <c r="E1325" s="98" t="s">
        <v>23</v>
      </c>
      <c r="F1325" s="98" t="s">
        <v>23</v>
      </c>
      <c r="G1325" s="94"/>
    </row>
    <row r="1326" spans="1:7" x14ac:dyDescent="0.25">
      <c r="A1326" s="136" t="s">
        <v>23</v>
      </c>
      <c r="B1326" s="136" t="s">
        <v>23</v>
      </c>
      <c r="C1326" s="98">
        <v>0</v>
      </c>
      <c r="D1326" s="98" t="s">
        <v>23</v>
      </c>
      <c r="E1326" s="98" t="s">
        <v>23</v>
      </c>
      <c r="F1326" s="98" t="s">
        <v>23</v>
      </c>
      <c r="G1326" s="94"/>
    </row>
    <row r="1327" spans="1:7" x14ac:dyDescent="0.25">
      <c r="A1327" s="136" t="s">
        <v>23</v>
      </c>
      <c r="B1327" s="136" t="s">
        <v>23</v>
      </c>
      <c r="C1327" s="94">
        <v>0</v>
      </c>
      <c r="D1327" s="98" t="s">
        <v>23</v>
      </c>
      <c r="E1327" s="98" t="s">
        <v>23</v>
      </c>
      <c r="F1327" s="98" t="s">
        <v>23</v>
      </c>
      <c r="G1327" s="94"/>
    </row>
    <row r="1328" spans="1:7" x14ac:dyDescent="0.25">
      <c r="A1328" s="136" t="s">
        <v>23</v>
      </c>
      <c r="B1328" s="136" t="s">
        <v>23</v>
      </c>
      <c r="C1328" s="94">
        <v>0</v>
      </c>
      <c r="D1328" s="98" t="s">
        <v>23</v>
      </c>
      <c r="E1328" s="98" t="s">
        <v>23</v>
      </c>
      <c r="F1328" s="98" t="s">
        <v>23</v>
      </c>
      <c r="G1328" s="94"/>
    </row>
    <row r="1329" spans="1:7" x14ac:dyDescent="0.25">
      <c r="A1329" s="136" t="s">
        <v>23</v>
      </c>
      <c r="B1329" s="136" t="s">
        <v>23</v>
      </c>
      <c r="C1329" s="94">
        <v>0</v>
      </c>
      <c r="D1329" s="98" t="s">
        <v>23</v>
      </c>
      <c r="E1329" s="98" t="s">
        <v>23</v>
      </c>
      <c r="F1329" s="98" t="s">
        <v>23</v>
      </c>
      <c r="G1329" s="94"/>
    </row>
    <row r="1330" spans="1:7" x14ac:dyDescent="0.25">
      <c r="A1330" s="136" t="s">
        <v>23</v>
      </c>
      <c r="B1330" s="136" t="s">
        <v>23</v>
      </c>
      <c r="C1330" s="94">
        <v>0</v>
      </c>
      <c r="D1330" s="98" t="s">
        <v>23</v>
      </c>
      <c r="E1330" s="98" t="s">
        <v>23</v>
      </c>
      <c r="F1330" s="98" t="s">
        <v>23</v>
      </c>
      <c r="G1330" s="94"/>
    </row>
    <row r="1331" spans="1:7" x14ac:dyDescent="0.25">
      <c r="A1331" s="95"/>
      <c r="B1331" s="95"/>
      <c r="C1331" s="98" t="s">
        <v>23</v>
      </c>
      <c r="D1331" s="94"/>
      <c r="E1331" s="94"/>
      <c r="F1331" s="98" t="s">
        <v>23</v>
      </c>
      <c r="G1331" s="94"/>
    </row>
    <row r="1332" spans="1:7" x14ac:dyDescent="0.25">
      <c r="A1332" s="136"/>
      <c r="B1332" s="95"/>
      <c r="C1332" s="94"/>
      <c r="D1332" s="94"/>
      <c r="E1332" s="94"/>
      <c r="F1332" s="94"/>
      <c r="G1332" s="94"/>
    </row>
    <row r="1333" spans="1:7" x14ac:dyDescent="0.25">
      <c r="A1333" s="136"/>
      <c r="B1333" s="95"/>
      <c r="C1333" s="94"/>
      <c r="D1333" s="94"/>
      <c r="E1333" s="94"/>
      <c r="F1333" s="94"/>
      <c r="G1333" s="94"/>
    </row>
    <row r="1334" spans="1:7" x14ac:dyDescent="0.25">
      <c r="A1334" s="136"/>
      <c r="B1334" s="95"/>
      <c r="C1334" s="94"/>
      <c r="D1334" s="94"/>
      <c r="E1334" s="94"/>
      <c r="F1334" s="94"/>
      <c r="G1334" s="94"/>
    </row>
    <row r="1335" spans="1:7" x14ac:dyDescent="0.25">
      <c r="A1335" s="136"/>
      <c r="B1335" s="95"/>
      <c r="C1335" s="94"/>
      <c r="D1335" s="94"/>
      <c r="E1335" s="94"/>
      <c r="F1335" s="94"/>
      <c r="G1335" s="94"/>
    </row>
    <row r="1336" spans="1:7" x14ac:dyDescent="0.25">
      <c r="A1336" s="136"/>
      <c r="B1336" s="95"/>
      <c r="C1336" s="94"/>
      <c r="D1336" s="94"/>
      <c r="E1336" s="94"/>
      <c r="F1336" s="94"/>
      <c r="G1336" s="94"/>
    </row>
    <row r="1337" spans="1:7" x14ac:dyDescent="0.25">
      <c r="A1337" s="136"/>
      <c r="B1337" s="95"/>
      <c r="C1337" s="94"/>
      <c r="D1337" s="94"/>
      <c r="E1337" s="94"/>
      <c r="F1337" s="94"/>
      <c r="G1337" s="94"/>
    </row>
    <row r="1338" spans="1:7" x14ac:dyDescent="0.25">
      <c r="A1338" s="136"/>
      <c r="B1338" s="95"/>
      <c r="C1338" s="94"/>
      <c r="D1338" s="94"/>
      <c r="E1338" s="94"/>
      <c r="F1338" s="94"/>
      <c r="G1338" s="94"/>
    </row>
    <row r="1339" spans="1:7" x14ac:dyDescent="0.25">
      <c r="A1339" s="136"/>
      <c r="B1339" s="95"/>
      <c r="C1339" s="94"/>
      <c r="D1339" s="94"/>
      <c r="E1339" s="94"/>
      <c r="F1339" s="94"/>
      <c r="G1339" s="94"/>
    </row>
    <row r="1340" spans="1:7" x14ac:dyDescent="0.25">
      <c r="A1340" s="136"/>
      <c r="B1340" s="95"/>
      <c r="C1340" s="94"/>
      <c r="D1340" s="94"/>
      <c r="E1340" s="94"/>
      <c r="F1340" s="94"/>
      <c r="G1340" s="94"/>
    </row>
    <row r="1341" spans="1:7" x14ac:dyDescent="0.25">
      <c r="A1341" s="136"/>
      <c r="B1341" s="95"/>
      <c r="C1341" s="94"/>
      <c r="D1341" s="94"/>
      <c r="E1341" s="94"/>
      <c r="F1341" s="94"/>
      <c r="G1341" s="94"/>
    </row>
    <row r="1342" spans="1:7" x14ac:dyDescent="0.25">
      <c r="A1342" s="136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6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8" t="s">
        <v>23</v>
      </c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8" t="s">
        <v>23</v>
      </c>
      <c r="B1356" s="94"/>
      <c r="C1356" s="98" t="s">
        <v>23</v>
      </c>
      <c r="D1356" s="94"/>
      <c r="E1356" s="94"/>
      <c r="F1356" s="94"/>
      <c r="G1356" s="94"/>
    </row>
    <row r="1357" spans="1:7" x14ac:dyDescent="0.25">
      <c r="A1357" s="98" t="s">
        <v>1555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8" t="s">
        <v>1539</v>
      </c>
      <c r="B1359" s="94"/>
      <c r="C1359" s="98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7" t="s">
        <v>1540</v>
      </c>
      <c r="B1362" s="127"/>
      <c r="C1362" s="138">
        <f>C1357-C1359</f>
        <v>0</v>
      </c>
      <c r="D1362" s="94"/>
      <c r="E1362" s="94"/>
      <c r="F1362" s="94"/>
      <c r="G1362" s="94"/>
    </row>
    <row r="1365" spans="1:7" x14ac:dyDescent="0.25">
      <c r="A1365" s="98" t="s">
        <v>1512</v>
      </c>
      <c r="B1365" s="98" t="s">
        <v>1513</v>
      </c>
      <c r="C1365" s="98" t="s">
        <v>28</v>
      </c>
      <c r="D1365" s="98" t="s">
        <v>1514</v>
      </c>
      <c r="E1365" s="98" t="s">
        <v>1515</v>
      </c>
      <c r="F1365" s="98" t="s">
        <v>2</v>
      </c>
      <c r="G1365" s="98" t="s">
        <v>175</v>
      </c>
    </row>
    <row r="1366" spans="1:7" x14ac:dyDescent="0.25">
      <c r="A1366" s="146" t="s">
        <v>23</v>
      </c>
      <c r="B1366" s="94"/>
      <c r="C1366" s="94"/>
      <c r="D1366" s="98" t="s">
        <v>23</v>
      </c>
      <c r="E1366" s="94"/>
      <c r="F1366" s="98" t="s">
        <v>23</v>
      </c>
      <c r="G1366" s="94"/>
    </row>
    <row r="1367" spans="1:7" x14ac:dyDescent="0.25">
      <c r="A1367" s="136" t="s">
        <v>23</v>
      </c>
      <c r="B1367" s="136" t="s">
        <v>23</v>
      </c>
      <c r="C1367" s="94">
        <v>0</v>
      </c>
      <c r="D1367" s="98" t="s">
        <v>23</v>
      </c>
      <c r="E1367" s="98" t="s">
        <v>23</v>
      </c>
      <c r="F1367" s="98" t="s">
        <v>23</v>
      </c>
      <c r="G1367" s="94"/>
    </row>
    <row r="1368" spans="1:7" x14ac:dyDescent="0.25">
      <c r="A1368" s="136" t="s">
        <v>23</v>
      </c>
      <c r="B1368" s="136" t="s">
        <v>23</v>
      </c>
      <c r="C1368" s="94">
        <v>0</v>
      </c>
      <c r="D1368" s="98" t="s">
        <v>23</v>
      </c>
      <c r="E1368" s="98" t="s">
        <v>23</v>
      </c>
      <c r="F1368" s="98" t="s">
        <v>23</v>
      </c>
      <c r="G1368" s="94"/>
    </row>
    <row r="1369" spans="1:7" x14ac:dyDescent="0.25">
      <c r="A1369" s="136" t="s">
        <v>23</v>
      </c>
      <c r="B1369" s="136" t="s">
        <v>23</v>
      </c>
      <c r="C1369" s="94">
        <v>0</v>
      </c>
      <c r="D1369" s="98" t="s">
        <v>23</v>
      </c>
      <c r="E1369" s="98" t="s">
        <v>23</v>
      </c>
      <c r="F1369" s="98" t="s">
        <v>23</v>
      </c>
      <c r="G1369" s="94"/>
    </row>
    <row r="1370" spans="1:7" x14ac:dyDescent="0.25">
      <c r="A1370" s="136" t="s">
        <v>23</v>
      </c>
      <c r="B1370" s="136" t="s">
        <v>23</v>
      </c>
      <c r="C1370" s="98">
        <v>0</v>
      </c>
      <c r="D1370" s="98" t="s">
        <v>23</v>
      </c>
      <c r="E1370" s="98" t="s">
        <v>23</v>
      </c>
      <c r="F1370" s="98" t="s">
        <v>23</v>
      </c>
      <c r="G1370" s="94"/>
    </row>
    <row r="1371" spans="1:7" x14ac:dyDescent="0.25">
      <c r="A1371" s="136" t="s">
        <v>23</v>
      </c>
      <c r="B1371" s="136" t="s">
        <v>23</v>
      </c>
      <c r="C1371" s="94">
        <v>0</v>
      </c>
      <c r="D1371" s="98" t="s">
        <v>23</v>
      </c>
      <c r="E1371" s="98" t="s">
        <v>23</v>
      </c>
      <c r="F1371" s="98" t="s">
        <v>23</v>
      </c>
      <c r="G1371" s="94"/>
    </row>
    <row r="1372" spans="1:7" x14ac:dyDescent="0.25">
      <c r="A1372" s="136" t="s">
        <v>23</v>
      </c>
      <c r="B1372" s="136" t="s">
        <v>23</v>
      </c>
      <c r="C1372" s="94">
        <v>0</v>
      </c>
      <c r="D1372" s="98" t="s">
        <v>23</v>
      </c>
      <c r="E1372" s="98" t="s">
        <v>23</v>
      </c>
      <c r="F1372" s="98" t="s">
        <v>23</v>
      </c>
      <c r="G1372" s="94"/>
    </row>
    <row r="1373" spans="1:7" x14ac:dyDescent="0.25">
      <c r="A1373" s="136" t="s">
        <v>23</v>
      </c>
      <c r="B1373" s="136" t="s">
        <v>23</v>
      </c>
      <c r="C1373" s="94">
        <v>0</v>
      </c>
      <c r="D1373" s="98" t="s">
        <v>23</v>
      </c>
      <c r="E1373" s="98" t="s">
        <v>23</v>
      </c>
      <c r="F1373" s="98" t="s">
        <v>23</v>
      </c>
      <c r="G1373" s="94"/>
    </row>
    <row r="1374" spans="1:7" x14ac:dyDescent="0.25">
      <c r="A1374" s="136" t="s">
        <v>23</v>
      </c>
      <c r="B1374" s="136" t="s">
        <v>23</v>
      </c>
      <c r="C1374" s="94">
        <v>0</v>
      </c>
      <c r="D1374" s="98" t="s">
        <v>23</v>
      </c>
      <c r="E1374" s="98" t="s">
        <v>23</v>
      </c>
      <c r="F1374" s="98" t="s">
        <v>23</v>
      </c>
      <c r="G1374" s="94"/>
    </row>
    <row r="1375" spans="1:7" x14ac:dyDescent="0.25">
      <c r="A1375" s="136" t="s">
        <v>23</v>
      </c>
      <c r="B1375" s="136" t="s">
        <v>23</v>
      </c>
      <c r="C1375" s="94">
        <v>0</v>
      </c>
      <c r="D1375" s="98" t="s">
        <v>23</v>
      </c>
      <c r="E1375" s="98" t="s">
        <v>23</v>
      </c>
      <c r="F1375" s="98" t="s">
        <v>23</v>
      </c>
      <c r="G1375" s="94"/>
    </row>
    <row r="1376" spans="1:7" x14ac:dyDescent="0.25">
      <c r="A1376" s="136" t="s">
        <v>23</v>
      </c>
      <c r="B1376" s="136" t="s">
        <v>23</v>
      </c>
      <c r="C1376" s="94">
        <v>0</v>
      </c>
      <c r="D1376" s="98" t="s">
        <v>23</v>
      </c>
      <c r="E1376" s="98" t="s">
        <v>23</v>
      </c>
      <c r="F1376" s="98" t="s">
        <v>23</v>
      </c>
      <c r="G1376" s="94"/>
    </row>
    <row r="1377" spans="1:7" x14ac:dyDescent="0.25">
      <c r="A1377" s="136" t="s">
        <v>23</v>
      </c>
      <c r="B1377" s="136" t="s">
        <v>23</v>
      </c>
      <c r="C1377" s="94">
        <v>0</v>
      </c>
      <c r="D1377" s="98" t="s">
        <v>23</v>
      </c>
      <c r="E1377" s="98" t="s">
        <v>23</v>
      </c>
      <c r="F1377" s="98" t="s">
        <v>23</v>
      </c>
      <c r="G1377" s="94"/>
    </row>
    <row r="1378" spans="1:7" x14ac:dyDescent="0.25">
      <c r="A1378" s="136" t="s">
        <v>23</v>
      </c>
      <c r="B1378" s="136" t="s">
        <v>23</v>
      </c>
      <c r="C1378" s="94">
        <v>0</v>
      </c>
      <c r="D1378" s="98" t="s">
        <v>23</v>
      </c>
      <c r="E1378" s="98" t="s">
        <v>23</v>
      </c>
      <c r="F1378" s="98" t="s">
        <v>23</v>
      </c>
      <c r="G1378" s="94"/>
    </row>
    <row r="1379" spans="1:7" x14ac:dyDescent="0.25">
      <c r="A1379" s="136" t="s">
        <v>23</v>
      </c>
      <c r="B1379" s="136" t="s">
        <v>23</v>
      </c>
      <c r="C1379" s="98">
        <v>0</v>
      </c>
      <c r="D1379" s="98" t="s">
        <v>23</v>
      </c>
      <c r="E1379" s="98" t="s">
        <v>23</v>
      </c>
      <c r="F1379" s="98" t="s">
        <v>23</v>
      </c>
      <c r="G1379" s="94"/>
    </row>
    <row r="1380" spans="1:7" x14ac:dyDescent="0.25">
      <c r="A1380" s="136" t="s">
        <v>23</v>
      </c>
      <c r="B1380" s="136" t="s">
        <v>23</v>
      </c>
      <c r="C1380" s="94">
        <v>0</v>
      </c>
      <c r="D1380" s="98" t="s">
        <v>23</v>
      </c>
      <c r="E1380" s="98" t="s">
        <v>23</v>
      </c>
      <c r="F1380" s="98" t="s">
        <v>23</v>
      </c>
      <c r="G1380" s="94"/>
    </row>
    <row r="1381" spans="1:7" x14ac:dyDescent="0.25">
      <c r="A1381" s="136" t="s">
        <v>23</v>
      </c>
      <c r="B1381" s="136" t="s">
        <v>23</v>
      </c>
      <c r="C1381" s="94">
        <v>0</v>
      </c>
      <c r="D1381" s="98" t="s">
        <v>23</v>
      </c>
      <c r="E1381" s="98" t="s">
        <v>23</v>
      </c>
      <c r="F1381" s="98" t="s">
        <v>23</v>
      </c>
      <c r="G1381" s="94"/>
    </row>
    <row r="1382" spans="1:7" x14ac:dyDescent="0.25">
      <c r="A1382" s="136" t="s">
        <v>23</v>
      </c>
      <c r="B1382" s="136" t="s">
        <v>23</v>
      </c>
      <c r="C1382" s="94">
        <v>0</v>
      </c>
      <c r="D1382" s="98" t="s">
        <v>23</v>
      </c>
      <c r="E1382" s="98" t="s">
        <v>23</v>
      </c>
      <c r="F1382" s="98" t="s">
        <v>23</v>
      </c>
      <c r="G1382" s="94"/>
    </row>
    <row r="1383" spans="1:7" x14ac:dyDescent="0.25">
      <c r="A1383" s="136" t="s">
        <v>23</v>
      </c>
      <c r="B1383" s="136" t="s">
        <v>23</v>
      </c>
      <c r="C1383" s="94">
        <v>0</v>
      </c>
      <c r="D1383" s="98" t="s">
        <v>23</v>
      </c>
      <c r="E1383" s="98" t="s">
        <v>23</v>
      </c>
      <c r="F1383" s="98" t="s">
        <v>23</v>
      </c>
      <c r="G1383" s="94"/>
    </row>
    <row r="1384" spans="1:7" x14ac:dyDescent="0.25">
      <c r="A1384" s="95"/>
      <c r="B1384" s="95"/>
      <c r="C1384" s="98" t="s">
        <v>23</v>
      </c>
      <c r="D1384" s="94"/>
      <c r="E1384" s="94"/>
      <c r="F1384" s="98" t="s">
        <v>23</v>
      </c>
      <c r="G1384" s="94"/>
    </row>
    <row r="1385" spans="1:7" x14ac:dyDescent="0.25">
      <c r="A1385" s="136"/>
      <c r="B1385" s="95"/>
      <c r="C1385" s="94"/>
      <c r="D1385" s="94"/>
      <c r="E1385" s="94"/>
      <c r="F1385" s="94"/>
      <c r="G1385" s="94"/>
    </row>
    <row r="1386" spans="1:7" x14ac:dyDescent="0.25">
      <c r="A1386" s="136"/>
      <c r="B1386" s="95"/>
      <c r="C1386" s="94"/>
      <c r="D1386" s="94"/>
      <c r="E1386" s="94"/>
      <c r="F1386" s="94"/>
      <c r="G1386" s="94"/>
    </row>
    <row r="1387" spans="1:7" x14ac:dyDescent="0.25">
      <c r="A1387" s="136"/>
      <c r="B1387" s="95"/>
      <c r="C1387" s="94"/>
      <c r="D1387" s="94"/>
      <c r="E1387" s="94"/>
      <c r="F1387" s="94"/>
      <c r="G1387" s="94"/>
    </row>
    <row r="1388" spans="1:7" x14ac:dyDescent="0.25">
      <c r="A1388" s="136"/>
      <c r="B1388" s="95"/>
      <c r="C1388" s="94"/>
      <c r="D1388" s="94"/>
      <c r="E1388" s="94"/>
      <c r="F1388" s="94"/>
      <c r="G1388" s="94"/>
    </row>
    <row r="1389" spans="1:7" x14ac:dyDescent="0.25">
      <c r="A1389" s="136"/>
      <c r="B1389" s="95"/>
      <c r="C1389" s="94"/>
      <c r="D1389" s="94"/>
      <c r="E1389" s="94"/>
      <c r="F1389" s="94"/>
      <c r="G1389" s="94"/>
    </row>
    <row r="1390" spans="1:7" x14ac:dyDescent="0.25">
      <c r="A1390" s="136"/>
      <c r="B1390" s="95"/>
      <c r="C1390" s="94"/>
      <c r="D1390" s="94"/>
      <c r="E1390" s="94"/>
      <c r="F1390" s="94"/>
      <c r="G1390" s="94"/>
    </row>
    <row r="1391" spans="1:7" x14ac:dyDescent="0.25">
      <c r="A1391" s="136"/>
      <c r="B1391" s="95"/>
      <c r="C1391" s="94"/>
      <c r="D1391" s="94"/>
      <c r="E1391" s="94"/>
      <c r="F1391" s="94"/>
      <c r="G1391" s="94"/>
    </row>
    <row r="1392" spans="1:7" x14ac:dyDescent="0.25">
      <c r="A1392" s="136"/>
      <c r="B1392" s="95"/>
      <c r="C1392" s="94"/>
      <c r="D1392" s="94"/>
      <c r="E1392" s="94"/>
      <c r="F1392" s="94"/>
      <c r="G1392" s="94"/>
    </row>
    <row r="1393" spans="1:7" x14ac:dyDescent="0.25">
      <c r="A1393" s="136"/>
      <c r="B1393" s="95"/>
      <c r="C1393" s="94"/>
      <c r="D1393" s="94"/>
      <c r="E1393" s="94"/>
      <c r="F1393" s="94"/>
      <c r="G1393" s="94"/>
    </row>
    <row r="1394" spans="1:7" x14ac:dyDescent="0.25">
      <c r="A1394" s="136"/>
      <c r="B1394" s="95"/>
      <c r="C1394" s="94"/>
      <c r="D1394" s="94"/>
      <c r="E1394" s="94"/>
      <c r="F1394" s="94"/>
      <c r="G1394" s="94"/>
    </row>
    <row r="1395" spans="1:7" x14ac:dyDescent="0.25">
      <c r="A1395" s="136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6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8" t="s">
        <v>23</v>
      </c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8" t="s">
        <v>23</v>
      </c>
      <c r="B1409" s="94"/>
      <c r="C1409" s="98" t="s">
        <v>23</v>
      </c>
      <c r="D1409" s="94"/>
      <c r="E1409" s="94"/>
      <c r="F1409" s="94"/>
      <c r="G1409" s="94"/>
    </row>
    <row r="1410" spans="1:7" x14ac:dyDescent="0.25">
      <c r="A1410" s="98" t="s">
        <v>1555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8" t="s">
        <v>1539</v>
      </c>
      <c r="B1412" s="94"/>
      <c r="C1412" s="98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7" t="s">
        <v>1540</v>
      </c>
      <c r="B1415" s="127"/>
      <c r="C1415" s="138">
        <f>C1410-C1412</f>
        <v>0</v>
      </c>
      <c r="D1415" s="94"/>
      <c r="E1415" s="94"/>
      <c r="F1415" s="94"/>
      <c r="G1415" s="94"/>
    </row>
    <row r="1418" spans="1:7" x14ac:dyDescent="0.25">
      <c r="A1418" s="98" t="s">
        <v>1512</v>
      </c>
      <c r="B1418" s="98" t="s">
        <v>1513</v>
      </c>
      <c r="C1418" s="98" t="s">
        <v>28</v>
      </c>
      <c r="D1418" s="98" t="s">
        <v>1514</v>
      </c>
      <c r="E1418" s="98" t="s">
        <v>1515</v>
      </c>
      <c r="F1418" s="98" t="s">
        <v>2</v>
      </c>
      <c r="G1418" s="98" t="s">
        <v>175</v>
      </c>
    </row>
    <row r="1419" spans="1:7" x14ac:dyDescent="0.25">
      <c r="A1419" s="146" t="s">
        <v>23</v>
      </c>
      <c r="B1419" s="94"/>
      <c r="C1419" s="94"/>
      <c r="D1419" s="98" t="s">
        <v>23</v>
      </c>
      <c r="E1419" s="94"/>
      <c r="F1419" s="98" t="s">
        <v>23</v>
      </c>
      <c r="G1419" s="94"/>
    </row>
    <row r="1420" spans="1:7" x14ac:dyDescent="0.25">
      <c r="A1420" s="136" t="s">
        <v>23</v>
      </c>
      <c r="B1420" s="136" t="s">
        <v>23</v>
      </c>
      <c r="C1420" s="94">
        <v>0</v>
      </c>
      <c r="D1420" s="98" t="s">
        <v>23</v>
      </c>
      <c r="E1420" s="98" t="s">
        <v>23</v>
      </c>
      <c r="F1420" s="98" t="s">
        <v>23</v>
      </c>
      <c r="G1420" s="94"/>
    </row>
    <row r="1421" spans="1:7" x14ac:dyDescent="0.25">
      <c r="A1421" s="136" t="s">
        <v>23</v>
      </c>
      <c r="B1421" s="136" t="s">
        <v>23</v>
      </c>
      <c r="C1421" s="94">
        <v>0</v>
      </c>
      <c r="D1421" s="98" t="s">
        <v>23</v>
      </c>
      <c r="E1421" s="98" t="s">
        <v>23</v>
      </c>
      <c r="F1421" s="98" t="s">
        <v>23</v>
      </c>
      <c r="G1421" s="94"/>
    </row>
    <row r="1422" spans="1:7" x14ac:dyDescent="0.25">
      <c r="A1422" s="136" t="s">
        <v>23</v>
      </c>
      <c r="B1422" s="136" t="s">
        <v>23</v>
      </c>
      <c r="C1422" s="94">
        <v>0</v>
      </c>
      <c r="D1422" s="98" t="s">
        <v>23</v>
      </c>
      <c r="E1422" s="98" t="s">
        <v>23</v>
      </c>
      <c r="F1422" s="98" t="s">
        <v>23</v>
      </c>
      <c r="G1422" s="94"/>
    </row>
    <row r="1423" spans="1:7" x14ac:dyDescent="0.25">
      <c r="A1423" s="136" t="s">
        <v>23</v>
      </c>
      <c r="B1423" s="136" t="s">
        <v>23</v>
      </c>
      <c r="C1423" s="98">
        <v>0</v>
      </c>
      <c r="D1423" s="98" t="s">
        <v>23</v>
      </c>
      <c r="E1423" s="98" t="s">
        <v>23</v>
      </c>
      <c r="F1423" s="98" t="s">
        <v>23</v>
      </c>
      <c r="G1423" s="94"/>
    </row>
    <row r="1424" spans="1:7" x14ac:dyDescent="0.25">
      <c r="A1424" s="136" t="s">
        <v>23</v>
      </c>
      <c r="B1424" s="136" t="s">
        <v>23</v>
      </c>
      <c r="C1424" s="94">
        <v>0</v>
      </c>
      <c r="D1424" s="98" t="s">
        <v>23</v>
      </c>
      <c r="E1424" s="98" t="s">
        <v>23</v>
      </c>
      <c r="F1424" s="98" t="s">
        <v>23</v>
      </c>
      <c r="G1424" s="94"/>
    </row>
    <row r="1425" spans="1:7" x14ac:dyDescent="0.25">
      <c r="A1425" s="136" t="s">
        <v>23</v>
      </c>
      <c r="B1425" s="136" t="s">
        <v>23</v>
      </c>
      <c r="C1425" s="94">
        <v>0</v>
      </c>
      <c r="D1425" s="98" t="s">
        <v>23</v>
      </c>
      <c r="E1425" s="98" t="s">
        <v>23</v>
      </c>
      <c r="F1425" s="98" t="s">
        <v>23</v>
      </c>
      <c r="G1425" s="94"/>
    </row>
    <row r="1426" spans="1:7" x14ac:dyDescent="0.25">
      <c r="A1426" s="136" t="s">
        <v>23</v>
      </c>
      <c r="B1426" s="136" t="s">
        <v>23</v>
      </c>
      <c r="C1426" s="94">
        <v>0</v>
      </c>
      <c r="D1426" s="98" t="s">
        <v>23</v>
      </c>
      <c r="E1426" s="98" t="s">
        <v>23</v>
      </c>
      <c r="F1426" s="98" t="s">
        <v>23</v>
      </c>
      <c r="G1426" s="94"/>
    </row>
    <row r="1427" spans="1:7" x14ac:dyDescent="0.25">
      <c r="A1427" s="136" t="s">
        <v>23</v>
      </c>
      <c r="B1427" s="136" t="s">
        <v>23</v>
      </c>
      <c r="C1427" s="94">
        <v>0</v>
      </c>
      <c r="D1427" s="98" t="s">
        <v>23</v>
      </c>
      <c r="E1427" s="98" t="s">
        <v>23</v>
      </c>
      <c r="F1427" s="98" t="s">
        <v>23</v>
      </c>
      <c r="G1427" s="94"/>
    </row>
    <row r="1428" spans="1:7" x14ac:dyDescent="0.25">
      <c r="A1428" s="136" t="s">
        <v>23</v>
      </c>
      <c r="B1428" s="136" t="s">
        <v>23</v>
      </c>
      <c r="C1428" s="94">
        <v>0</v>
      </c>
      <c r="D1428" s="98" t="s">
        <v>23</v>
      </c>
      <c r="E1428" s="98" t="s">
        <v>23</v>
      </c>
      <c r="F1428" s="98" t="s">
        <v>23</v>
      </c>
      <c r="G1428" s="94"/>
    </row>
    <row r="1429" spans="1:7" x14ac:dyDescent="0.25">
      <c r="A1429" s="136" t="s">
        <v>23</v>
      </c>
      <c r="B1429" s="136" t="s">
        <v>23</v>
      </c>
      <c r="C1429" s="94">
        <v>0</v>
      </c>
      <c r="D1429" s="98" t="s">
        <v>23</v>
      </c>
      <c r="E1429" s="98" t="s">
        <v>23</v>
      </c>
      <c r="F1429" s="98" t="s">
        <v>23</v>
      </c>
      <c r="G1429" s="94"/>
    </row>
    <row r="1430" spans="1:7" x14ac:dyDescent="0.25">
      <c r="A1430" s="136" t="s">
        <v>23</v>
      </c>
      <c r="B1430" s="136" t="s">
        <v>23</v>
      </c>
      <c r="C1430" s="94">
        <v>0</v>
      </c>
      <c r="D1430" s="98" t="s">
        <v>23</v>
      </c>
      <c r="E1430" s="98" t="s">
        <v>23</v>
      </c>
      <c r="F1430" s="98" t="s">
        <v>23</v>
      </c>
      <c r="G1430" s="94"/>
    </row>
    <row r="1431" spans="1:7" x14ac:dyDescent="0.25">
      <c r="A1431" s="136" t="s">
        <v>23</v>
      </c>
      <c r="B1431" s="136" t="s">
        <v>23</v>
      </c>
      <c r="C1431" s="94">
        <v>0</v>
      </c>
      <c r="D1431" s="98" t="s">
        <v>23</v>
      </c>
      <c r="E1431" s="98" t="s">
        <v>23</v>
      </c>
      <c r="F1431" s="98" t="s">
        <v>23</v>
      </c>
      <c r="G1431" s="94"/>
    </row>
    <row r="1432" spans="1:7" x14ac:dyDescent="0.25">
      <c r="A1432" s="136" t="s">
        <v>23</v>
      </c>
      <c r="B1432" s="136" t="s">
        <v>23</v>
      </c>
      <c r="C1432" s="98">
        <v>0</v>
      </c>
      <c r="D1432" s="98" t="s">
        <v>23</v>
      </c>
      <c r="E1432" s="98" t="s">
        <v>23</v>
      </c>
      <c r="F1432" s="98" t="s">
        <v>23</v>
      </c>
      <c r="G1432" s="94"/>
    </row>
    <row r="1433" spans="1:7" x14ac:dyDescent="0.25">
      <c r="A1433" s="136" t="s">
        <v>23</v>
      </c>
      <c r="B1433" s="136" t="s">
        <v>23</v>
      </c>
      <c r="C1433" s="94">
        <v>0</v>
      </c>
      <c r="D1433" s="98" t="s">
        <v>23</v>
      </c>
      <c r="E1433" s="98" t="s">
        <v>23</v>
      </c>
      <c r="F1433" s="98" t="s">
        <v>23</v>
      </c>
      <c r="G1433" s="94"/>
    </row>
    <row r="1434" spans="1:7" x14ac:dyDescent="0.25">
      <c r="A1434" s="136" t="s">
        <v>23</v>
      </c>
      <c r="B1434" s="136" t="s">
        <v>23</v>
      </c>
      <c r="C1434" s="94">
        <v>0</v>
      </c>
      <c r="D1434" s="98" t="s">
        <v>23</v>
      </c>
      <c r="E1434" s="98" t="s">
        <v>23</v>
      </c>
      <c r="F1434" s="98" t="s">
        <v>23</v>
      </c>
      <c r="G1434" s="94"/>
    </row>
    <row r="1435" spans="1:7" x14ac:dyDescent="0.25">
      <c r="A1435" s="136" t="s">
        <v>23</v>
      </c>
      <c r="B1435" s="136" t="s">
        <v>23</v>
      </c>
      <c r="C1435" s="94">
        <v>0</v>
      </c>
      <c r="D1435" s="98" t="s">
        <v>23</v>
      </c>
      <c r="E1435" s="98" t="s">
        <v>23</v>
      </c>
      <c r="F1435" s="98" t="s">
        <v>23</v>
      </c>
      <c r="G1435" s="94"/>
    </row>
    <row r="1436" spans="1:7" x14ac:dyDescent="0.25">
      <c r="A1436" s="136" t="s">
        <v>23</v>
      </c>
      <c r="B1436" s="136" t="s">
        <v>23</v>
      </c>
      <c r="C1436" s="94">
        <v>0</v>
      </c>
      <c r="D1436" s="98" t="s">
        <v>23</v>
      </c>
      <c r="E1436" s="98" t="s">
        <v>23</v>
      </c>
      <c r="F1436" s="98" t="s">
        <v>23</v>
      </c>
      <c r="G1436" s="94"/>
    </row>
    <row r="1437" spans="1:7" x14ac:dyDescent="0.25">
      <c r="A1437" s="95"/>
      <c r="B1437" s="95"/>
      <c r="C1437" s="98" t="s">
        <v>23</v>
      </c>
      <c r="D1437" s="94"/>
      <c r="E1437" s="94"/>
      <c r="F1437" s="98" t="s">
        <v>23</v>
      </c>
      <c r="G1437" s="94"/>
    </row>
    <row r="1438" spans="1:7" x14ac:dyDescent="0.25">
      <c r="A1438" s="136"/>
      <c r="B1438" s="95"/>
      <c r="C1438" s="94"/>
      <c r="D1438" s="94"/>
      <c r="E1438" s="94"/>
      <c r="F1438" s="94"/>
      <c r="G1438" s="94"/>
    </row>
    <row r="1439" spans="1:7" x14ac:dyDescent="0.25">
      <c r="A1439" s="136"/>
      <c r="B1439" s="95"/>
      <c r="C1439" s="94"/>
      <c r="D1439" s="94"/>
      <c r="E1439" s="94"/>
      <c r="F1439" s="94"/>
      <c r="G1439" s="94"/>
    </row>
    <row r="1440" spans="1:7" x14ac:dyDescent="0.25">
      <c r="A1440" s="136"/>
      <c r="B1440" s="95"/>
      <c r="C1440" s="94"/>
      <c r="D1440" s="94"/>
      <c r="E1440" s="94"/>
      <c r="F1440" s="94"/>
      <c r="G1440" s="94"/>
    </row>
    <row r="1441" spans="1:7" x14ac:dyDescent="0.25">
      <c r="A1441" s="136"/>
      <c r="B1441" s="95"/>
      <c r="C1441" s="94"/>
      <c r="D1441" s="94"/>
      <c r="E1441" s="94"/>
      <c r="F1441" s="94"/>
      <c r="G1441" s="94"/>
    </row>
    <row r="1442" spans="1:7" x14ac:dyDescent="0.25">
      <c r="A1442" s="136"/>
      <c r="B1442" s="95"/>
      <c r="C1442" s="94"/>
      <c r="D1442" s="94"/>
      <c r="E1442" s="94"/>
      <c r="F1442" s="94"/>
      <c r="G1442" s="94"/>
    </row>
    <row r="1443" spans="1:7" x14ac:dyDescent="0.25">
      <c r="A1443" s="136"/>
      <c r="B1443" s="95"/>
      <c r="C1443" s="94"/>
      <c r="D1443" s="94"/>
      <c r="E1443" s="94"/>
      <c r="F1443" s="94"/>
      <c r="G1443" s="94"/>
    </row>
    <row r="1444" spans="1:7" x14ac:dyDescent="0.25">
      <c r="A1444" s="136"/>
      <c r="B1444" s="95"/>
      <c r="C1444" s="94"/>
      <c r="D1444" s="94"/>
      <c r="E1444" s="94"/>
      <c r="F1444" s="94"/>
      <c r="G1444" s="94"/>
    </row>
    <row r="1445" spans="1:7" x14ac:dyDescent="0.25">
      <c r="A1445" s="136"/>
      <c r="B1445" s="95"/>
      <c r="C1445" s="94"/>
      <c r="D1445" s="94"/>
      <c r="E1445" s="94"/>
      <c r="F1445" s="94"/>
      <c r="G1445" s="94"/>
    </row>
    <row r="1446" spans="1:7" x14ac:dyDescent="0.25">
      <c r="A1446" s="136"/>
      <c r="B1446" s="95"/>
      <c r="C1446" s="94"/>
      <c r="D1446" s="94"/>
      <c r="E1446" s="94"/>
      <c r="F1446" s="94"/>
      <c r="G1446" s="94"/>
    </row>
    <row r="1447" spans="1:7" x14ac:dyDescent="0.25">
      <c r="A1447" s="136"/>
      <c r="B1447" s="95"/>
      <c r="C1447" s="94"/>
      <c r="D1447" s="94"/>
      <c r="E1447" s="94"/>
      <c r="F1447" s="94"/>
      <c r="G1447" s="94"/>
    </row>
    <row r="1448" spans="1:7" x14ac:dyDescent="0.25">
      <c r="A1448" s="136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6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8" t="s">
        <v>23</v>
      </c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8" t="s">
        <v>23</v>
      </c>
      <c r="B1462" s="94"/>
      <c r="C1462" s="98" t="s">
        <v>23</v>
      </c>
      <c r="D1462" s="94"/>
      <c r="E1462" s="94"/>
      <c r="F1462" s="94"/>
      <c r="G1462" s="94"/>
    </row>
    <row r="1463" spans="1:7" x14ac:dyDescent="0.25">
      <c r="A1463" s="98" t="s">
        <v>1555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8" t="s">
        <v>1539</v>
      </c>
      <c r="B1465" s="94"/>
      <c r="C1465" s="98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7" t="s">
        <v>1540</v>
      </c>
      <c r="B1468" s="127"/>
      <c r="C1468" s="138">
        <f>C1463-C1465</f>
        <v>0</v>
      </c>
      <c r="D1468" s="94"/>
      <c r="E1468" s="94"/>
      <c r="F1468" s="94"/>
      <c r="G1468" s="94"/>
    </row>
    <row r="1471" spans="1:7" x14ac:dyDescent="0.25">
      <c r="A1471" s="98" t="s">
        <v>1512</v>
      </c>
      <c r="B1471" s="98" t="s">
        <v>1513</v>
      </c>
      <c r="C1471" s="98" t="s">
        <v>28</v>
      </c>
      <c r="D1471" s="98" t="s">
        <v>1514</v>
      </c>
      <c r="E1471" s="98" t="s">
        <v>1515</v>
      </c>
      <c r="F1471" s="98" t="s">
        <v>2</v>
      </c>
      <c r="G1471" s="98" t="s">
        <v>175</v>
      </c>
    </row>
    <row r="1472" spans="1:7" x14ac:dyDescent="0.25">
      <c r="A1472" s="146" t="s">
        <v>23</v>
      </c>
      <c r="B1472" s="94"/>
      <c r="C1472" s="94"/>
      <c r="D1472" s="98" t="s">
        <v>23</v>
      </c>
      <c r="E1472" s="94"/>
      <c r="F1472" s="98" t="s">
        <v>23</v>
      </c>
      <c r="G1472" s="94"/>
    </row>
    <row r="1473" spans="1:7" x14ac:dyDescent="0.25">
      <c r="A1473" s="136" t="s">
        <v>23</v>
      </c>
      <c r="B1473" s="136" t="s">
        <v>23</v>
      </c>
      <c r="C1473" s="94">
        <v>0</v>
      </c>
      <c r="D1473" s="98" t="s">
        <v>23</v>
      </c>
      <c r="E1473" s="98" t="s">
        <v>23</v>
      </c>
      <c r="F1473" s="98" t="s">
        <v>23</v>
      </c>
      <c r="G1473" s="94"/>
    </row>
    <row r="1474" spans="1:7" x14ac:dyDescent="0.25">
      <c r="A1474" s="136" t="s">
        <v>23</v>
      </c>
      <c r="B1474" s="136" t="s">
        <v>23</v>
      </c>
      <c r="C1474" s="94">
        <v>0</v>
      </c>
      <c r="D1474" s="98" t="s">
        <v>23</v>
      </c>
      <c r="E1474" s="98" t="s">
        <v>23</v>
      </c>
      <c r="F1474" s="98" t="s">
        <v>23</v>
      </c>
      <c r="G1474" s="94"/>
    </row>
    <row r="1475" spans="1:7" x14ac:dyDescent="0.25">
      <c r="A1475" s="136" t="s">
        <v>23</v>
      </c>
      <c r="B1475" s="136" t="s">
        <v>23</v>
      </c>
      <c r="C1475" s="94">
        <v>0</v>
      </c>
      <c r="D1475" s="98" t="s">
        <v>23</v>
      </c>
      <c r="E1475" s="98" t="s">
        <v>23</v>
      </c>
      <c r="F1475" s="98" t="s">
        <v>23</v>
      </c>
      <c r="G1475" s="94"/>
    </row>
    <row r="1476" spans="1:7" x14ac:dyDescent="0.25">
      <c r="A1476" s="136" t="s">
        <v>23</v>
      </c>
      <c r="B1476" s="136" t="s">
        <v>23</v>
      </c>
      <c r="C1476" s="98">
        <v>0</v>
      </c>
      <c r="D1476" s="98" t="s">
        <v>23</v>
      </c>
      <c r="E1476" s="98" t="s">
        <v>23</v>
      </c>
      <c r="F1476" s="98" t="s">
        <v>23</v>
      </c>
      <c r="G1476" s="94"/>
    </row>
    <row r="1477" spans="1:7" x14ac:dyDescent="0.25">
      <c r="A1477" s="136" t="s">
        <v>23</v>
      </c>
      <c r="B1477" s="136" t="s">
        <v>23</v>
      </c>
      <c r="C1477" s="94">
        <v>0</v>
      </c>
      <c r="D1477" s="98" t="s">
        <v>23</v>
      </c>
      <c r="E1477" s="98" t="s">
        <v>23</v>
      </c>
      <c r="F1477" s="98" t="s">
        <v>23</v>
      </c>
      <c r="G1477" s="94"/>
    </row>
    <row r="1478" spans="1:7" x14ac:dyDescent="0.25">
      <c r="A1478" s="136" t="s">
        <v>23</v>
      </c>
      <c r="B1478" s="136" t="s">
        <v>23</v>
      </c>
      <c r="C1478" s="94">
        <v>0</v>
      </c>
      <c r="D1478" s="98" t="s">
        <v>23</v>
      </c>
      <c r="E1478" s="98" t="s">
        <v>23</v>
      </c>
      <c r="F1478" s="98" t="s">
        <v>23</v>
      </c>
      <c r="G1478" s="94"/>
    </row>
    <row r="1479" spans="1:7" x14ac:dyDescent="0.25">
      <c r="A1479" s="136" t="s">
        <v>23</v>
      </c>
      <c r="B1479" s="136" t="s">
        <v>23</v>
      </c>
      <c r="C1479" s="94">
        <v>0</v>
      </c>
      <c r="D1479" s="98" t="s">
        <v>23</v>
      </c>
      <c r="E1479" s="98" t="s">
        <v>23</v>
      </c>
      <c r="F1479" s="98" t="s">
        <v>23</v>
      </c>
      <c r="G1479" s="94"/>
    </row>
    <row r="1480" spans="1:7" x14ac:dyDescent="0.25">
      <c r="A1480" s="136" t="s">
        <v>23</v>
      </c>
      <c r="B1480" s="136" t="s">
        <v>23</v>
      </c>
      <c r="C1480" s="94">
        <v>0</v>
      </c>
      <c r="D1480" s="98" t="s">
        <v>23</v>
      </c>
      <c r="E1480" s="98" t="s">
        <v>23</v>
      </c>
      <c r="F1480" s="98" t="s">
        <v>23</v>
      </c>
      <c r="G1480" s="94"/>
    </row>
    <row r="1481" spans="1:7" x14ac:dyDescent="0.25">
      <c r="A1481" s="136" t="s">
        <v>23</v>
      </c>
      <c r="B1481" s="136" t="s">
        <v>23</v>
      </c>
      <c r="C1481" s="94">
        <v>0</v>
      </c>
      <c r="D1481" s="98" t="s">
        <v>23</v>
      </c>
      <c r="E1481" s="98" t="s">
        <v>23</v>
      </c>
      <c r="F1481" s="98" t="s">
        <v>23</v>
      </c>
      <c r="G1481" s="94"/>
    </row>
    <row r="1482" spans="1:7" x14ac:dyDescent="0.25">
      <c r="A1482" s="136" t="s">
        <v>23</v>
      </c>
      <c r="B1482" s="136" t="s">
        <v>23</v>
      </c>
      <c r="C1482" s="94">
        <v>0</v>
      </c>
      <c r="D1482" s="98" t="s">
        <v>23</v>
      </c>
      <c r="E1482" s="98" t="s">
        <v>23</v>
      </c>
      <c r="F1482" s="98" t="s">
        <v>23</v>
      </c>
      <c r="G1482" s="94"/>
    </row>
    <row r="1483" spans="1:7" x14ac:dyDescent="0.25">
      <c r="A1483" s="136" t="s">
        <v>23</v>
      </c>
      <c r="B1483" s="136" t="s">
        <v>23</v>
      </c>
      <c r="C1483" s="94">
        <v>0</v>
      </c>
      <c r="D1483" s="98" t="s">
        <v>23</v>
      </c>
      <c r="E1483" s="98" t="s">
        <v>23</v>
      </c>
      <c r="F1483" s="98" t="s">
        <v>23</v>
      </c>
      <c r="G1483" s="94"/>
    </row>
    <row r="1484" spans="1:7" x14ac:dyDescent="0.25">
      <c r="A1484" s="136" t="s">
        <v>23</v>
      </c>
      <c r="B1484" s="136" t="s">
        <v>23</v>
      </c>
      <c r="C1484" s="94">
        <v>0</v>
      </c>
      <c r="D1484" s="98" t="s">
        <v>23</v>
      </c>
      <c r="E1484" s="98" t="s">
        <v>23</v>
      </c>
      <c r="F1484" s="98" t="s">
        <v>23</v>
      </c>
      <c r="G1484" s="94"/>
    </row>
    <row r="1485" spans="1:7" x14ac:dyDescent="0.25">
      <c r="A1485" s="136" t="s">
        <v>23</v>
      </c>
      <c r="B1485" s="136" t="s">
        <v>23</v>
      </c>
      <c r="C1485" s="98">
        <v>0</v>
      </c>
      <c r="D1485" s="98" t="s">
        <v>23</v>
      </c>
      <c r="E1485" s="98" t="s">
        <v>23</v>
      </c>
      <c r="F1485" s="98" t="s">
        <v>23</v>
      </c>
      <c r="G1485" s="94"/>
    </row>
    <row r="1486" spans="1:7" x14ac:dyDescent="0.25">
      <c r="A1486" s="136" t="s">
        <v>23</v>
      </c>
      <c r="B1486" s="136" t="s">
        <v>23</v>
      </c>
      <c r="C1486" s="94">
        <v>0</v>
      </c>
      <c r="D1486" s="98" t="s">
        <v>23</v>
      </c>
      <c r="E1486" s="98" t="s">
        <v>23</v>
      </c>
      <c r="F1486" s="98" t="s">
        <v>23</v>
      </c>
      <c r="G1486" s="94"/>
    </row>
    <row r="1487" spans="1:7" x14ac:dyDescent="0.25">
      <c r="A1487" s="136" t="s">
        <v>23</v>
      </c>
      <c r="B1487" s="136" t="s">
        <v>23</v>
      </c>
      <c r="C1487" s="94">
        <v>0</v>
      </c>
      <c r="D1487" s="98" t="s">
        <v>23</v>
      </c>
      <c r="E1487" s="98" t="s">
        <v>23</v>
      </c>
      <c r="F1487" s="98" t="s">
        <v>23</v>
      </c>
      <c r="G1487" s="94"/>
    </row>
    <row r="1488" spans="1:7" x14ac:dyDescent="0.25">
      <c r="A1488" s="136" t="s">
        <v>23</v>
      </c>
      <c r="B1488" s="136" t="s">
        <v>23</v>
      </c>
      <c r="C1488" s="94">
        <v>0</v>
      </c>
      <c r="D1488" s="98" t="s">
        <v>23</v>
      </c>
      <c r="E1488" s="98" t="s">
        <v>23</v>
      </c>
      <c r="F1488" s="98" t="s">
        <v>23</v>
      </c>
      <c r="G1488" s="94"/>
    </row>
    <row r="1489" spans="1:7" x14ac:dyDescent="0.25">
      <c r="A1489" s="136" t="s">
        <v>23</v>
      </c>
      <c r="B1489" s="136" t="s">
        <v>23</v>
      </c>
      <c r="C1489" s="94">
        <v>0</v>
      </c>
      <c r="D1489" s="98" t="s">
        <v>23</v>
      </c>
      <c r="E1489" s="98" t="s">
        <v>23</v>
      </c>
      <c r="F1489" s="98" t="s">
        <v>23</v>
      </c>
      <c r="G1489" s="94"/>
    </row>
    <row r="1490" spans="1:7" x14ac:dyDescent="0.25">
      <c r="A1490" s="95"/>
      <c r="B1490" s="95"/>
      <c r="C1490" s="98" t="s">
        <v>23</v>
      </c>
      <c r="D1490" s="94"/>
      <c r="E1490" s="94"/>
      <c r="F1490" s="98" t="s">
        <v>23</v>
      </c>
      <c r="G1490" s="94"/>
    </row>
    <row r="1491" spans="1:7" x14ac:dyDescent="0.25">
      <c r="A1491" s="136"/>
      <c r="B1491" s="95"/>
      <c r="C1491" s="94"/>
      <c r="D1491" s="94"/>
      <c r="E1491" s="94"/>
      <c r="F1491" s="94"/>
      <c r="G1491" s="94"/>
    </row>
    <row r="1492" spans="1:7" x14ac:dyDescent="0.25">
      <c r="A1492" s="136"/>
      <c r="B1492" s="95"/>
      <c r="C1492" s="94"/>
      <c r="D1492" s="94"/>
      <c r="E1492" s="94"/>
      <c r="F1492" s="94"/>
      <c r="G1492" s="94"/>
    </row>
    <row r="1493" spans="1:7" x14ac:dyDescent="0.25">
      <c r="A1493" s="136"/>
      <c r="B1493" s="95"/>
      <c r="C1493" s="94"/>
      <c r="D1493" s="94"/>
      <c r="E1493" s="94"/>
      <c r="F1493" s="94"/>
      <c r="G1493" s="94"/>
    </row>
    <row r="1494" spans="1:7" x14ac:dyDescent="0.25">
      <c r="A1494" s="136"/>
      <c r="B1494" s="95"/>
      <c r="C1494" s="94"/>
      <c r="D1494" s="94"/>
      <c r="E1494" s="94"/>
      <c r="F1494" s="94"/>
      <c r="G1494" s="94"/>
    </row>
    <row r="1495" spans="1:7" x14ac:dyDescent="0.25">
      <c r="A1495" s="136"/>
      <c r="B1495" s="95"/>
      <c r="C1495" s="94"/>
      <c r="D1495" s="94"/>
      <c r="E1495" s="94"/>
      <c r="F1495" s="94"/>
      <c r="G1495" s="94"/>
    </row>
    <row r="1496" spans="1:7" x14ac:dyDescent="0.25">
      <c r="A1496" s="136"/>
      <c r="B1496" s="95"/>
      <c r="C1496" s="94"/>
      <c r="D1496" s="94"/>
      <c r="E1496" s="94"/>
      <c r="F1496" s="94"/>
      <c r="G1496" s="94"/>
    </row>
    <row r="1497" spans="1:7" x14ac:dyDescent="0.25">
      <c r="A1497" s="136"/>
      <c r="B1497" s="95"/>
      <c r="C1497" s="94"/>
      <c r="D1497" s="94"/>
      <c r="E1497" s="94"/>
      <c r="F1497" s="94"/>
      <c r="G1497" s="94"/>
    </row>
    <row r="1498" spans="1:7" x14ac:dyDescent="0.25">
      <c r="A1498" s="136"/>
      <c r="B1498" s="95"/>
      <c r="C1498" s="94"/>
      <c r="D1498" s="94"/>
      <c r="E1498" s="94"/>
      <c r="F1498" s="94"/>
      <c r="G1498" s="94"/>
    </row>
    <row r="1499" spans="1:7" x14ac:dyDescent="0.25">
      <c r="A1499" s="136"/>
      <c r="B1499" s="95"/>
      <c r="C1499" s="94"/>
      <c r="D1499" s="94"/>
      <c r="E1499" s="94"/>
      <c r="F1499" s="94"/>
      <c r="G1499" s="94"/>
    </row>
    <row r="1500" spans="1:7" x14ac:dyDescent="0.25">
      <c r="A1500" s="136"/>
      <c r="B1500" s="95"/>
      <c r="C1500" s="94"/>
      <c r="D1500" s="94"/>
      <c r="E1500" s="94"/>
      <c r="F1500" s="94"/>
      <c r="G1500" s="94"/>
    </row>
    <row r="1501" spans="1:7" x14ac:dyDescent="0.25">
      <c r="A1501" s="136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6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8" t="s">
        <v>23</v>
      </c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8" t="s">
        <v>23</v>
      </c>
      <c r="B1515" s="94"/>
      <c r="C1515" s="98" t="s">
        <v>23</v>
      </c>
      <c r="D1515" s="94"/>
      <c r="E1515" s="94"/>
      <c r="F1515" s="94"/>
      <c r="G1515" s="94"/>
    </row>
    <row r="1516" spans="1:7" x14ac:dyDescent="0.25">
      <c r="A1516" s="98" t="s">
        <v>1555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8" t="s">
        <v>1539</v>
      </c>
      <c r="B1518" s="94"/>
      <c r="C1518" s="98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7" t="s">
        <v>1540</v>
      </c>
      <c r="B1521" s="127"/>
      <c r="C1521" s="138">
        <f>C1516-C1518</f>
        <v>0</v>
      </c>
      <c r="D1521" s="94"/>
      <c r="E1521" s="94"/>
      <c r="F1521" s="94"/>
      <c r="G1521" s="94"/>
    </row>
    <row r="1524" spans="1:7" x14ac:dyDescent="0.25">
      <c r="A1524" s="98" t="s">
        <v>1512</v>
      </c>
      <c r="B1524" s="98" t="s">
        <v>1513</v>
      </c>
      <c r="C1524" s="98" t="s">
        <v>28</v>
      </c>
      <c r="D1524" s="98" t="s">
        <v>1514</v>
      </c>
      <c r="E1524" s="98" t="s">
        <v>1515</v>
      </c>
      <c r="F1524" s="98" t="s">
        <v>2</v>
      </c>
      <c r="G1524" s="98" t="s">
        <v>175</v>
      </c>
    </row>
    <row r="1525" spans="1:7" x14ac:dyDescent="0.25">
      <c r="A1525" s="146" t="s">
        <v>23</v>
      </c>
      <c r="B1525" s="94"/>
      <c r="C1525" s="94"/>
      <c r="D1525" s="98" t="s">
        <v>23</v>
      </c>
      <c r="E1525" s="94"/>
      <c r="F1525" s="98" t="s">
        <v>23</v>
      </c>
      <c r="G1525" s="94"/>
    </row>
    <row r="1526" spans="1:7" x14ac:dyDescent="0.25">
      <c r="A1526" s="136" t="s">
        <v>23</v>
      </c>
      <c r="B1526" s="136" t="s">
        <v>23</v>
      </c>
      <c r="C1526" s="94">
        <v>0</v>
      </c>
      <c r="D1526" s="98" t="s">
        <v>23</v>
      </c>
      <c r="E1526" s="98" t="s">
        <v>23</v>
      </c>
      <c r="F1526" s="98" t="s">
        <v>23</v>
      </c>
      <c r="G1526" s="94"/>
    </row>
    <row r="1527" spans="1:7" x14ac:dyDescent="0.25">
      <c r="A1527" s="136" t="s">
        <v>23</v>
      </c>
      <c r="B1527" s="136" t="s">
        <v>23</v>
      </c>
      <c r="C1527" s="94">
        <v>0</v>
      </c>
      <c r="D1527" s="98" t="s">
        <v>23</v>
      </c>
      <c r="E1527" s="98" t="s">
        <v>23</v>
      </c>
      <c r="F1527" s="98" t="s">
        <v>23</v>
      </c>
      <c r="G1527" s="94"/>
    </row>
    <row r="1528" spans="1:7" x14ac:dyDescent="0.25">
      <c r="A1528" s="136" t="s">
        <v>23</v>
      </c>
      <c r="B1528" s="136" t="s">
        <v>23</v>
      </c>
      <c r="C1528" s="94">
        <v>0</v>
      </c>
      <c r="D1528" s="98" t="s">
        <v>23</v>
      </c>
      <c r="E1528" s="98" t="s">
        <v>23</v>
      </c>
      <c r="F1528" s="98" t="s">
        <v>23</v>
      </c>
      <c r="G1528" s="94"/>
    </row>
    <row r="1529" spans="1:7" x14ac:dyDescent="0.25">
      <c r="A1529" s="136" t="s">
        <v>23</v>
      </c>
      <c r="B1529" s="136" t="s">
        <v>23</v>
      </c>
      <c r="C1529" s="98">
        <v>0</v>
      </c>
      <c r="D1529" s="98" t="s">
        <v>23</v>
      </c>
      <c r="E1529" s="98" t="s">
        <v>23</v>
      </c>
      <c r="F1529" s="98" t="s">
        <v>23</v>
      </c>
      <c r="G1529" s="94"/>
    </row>
    <row r="1530" spans="1:7" x14ac:dyDescent="0.25">
      <c r="A1530" s="136" t="s">
        <v>23</v>
      </c>
      <c r="B1530" s="136" t="s">
        <v>23</v>
      </c>
      <c r="C1530" s="94">
        <v>0</v>
      </c>
      <c r="D1530" s="98" t="s">
        <v>23</v>
      </c>
      <c r="E1530" s="98" t="s">
        <v>23</v>
      </c>
      <c r="F1530" s="98" t="s">
        <v>23</v>
      </c>
      <c r="G1530" s="94"/>
    </row>
    <row r="1531" spans="1:7" x14ac:dyDescent="0.25">
      <c r="A1531" s="136" t="s">
        <v>23</v>
      </c>
      <c r="B1531" s="136" t="s">
        <v>23</v>
      </c>
      <c r="C1531" s="94">
        <v>0</v>
      </c>
      <c r="D1531" s="98" t="s">
        <v>23</v>
      </c>
      <c r="E1531" s="98" t="s">
        <v>23</v>
      </c>
      <c r="F1531" s="98" t="s">
        <v>23</v>
      </c>
      <c r="G1531" s="94"/>
    </row>
    <row r="1532" spans="1:7" x14ac:dyDescent="0.25">
      <c r="A1532" s="136" t="s">
        <v>23</v>
      </c>
      <c r="B1532" s="136" t="s">
        <v>23</v>
      </c>
      <c r="C1532" s="94">
        <v>0</v>
      </c>
      <c r="D1532" s="98" t="s">
        <v>23</v>
      </c>
      <c r="E1532" s="98" t="s">
        <v>23</v>
      </c>
      <c r="F1532" s="98" t="s">
        <v>23</v>
      </c>
      <c r="G1532" s="94"/>
    </row>
    <row r="1533" spans="1:7" x14ac:dyDescent="0.25">
      <c r="A1533" s="136" t="s">
        <v>23</v>
      </c>
      <c r="B1533" s="136" t="s">
        <v>23</v>
      </c>
      <c r="C1533" s="94">
        <v>0</v>
      </c>
      <c r="D1533" s="98" t="s">
        <v>23</v>
      </c>
      <c r="E1533" s="98" t="s">
        <v>23</v>
      </c>
      <c r="F1533" s="98" t="s">
        <v>23</v>
      </c>
      <c r="G1533" s="94"/>
    </row>
    <row r="1534" spans="1:7" x14ac:dyDescent="0.25">
      <c r="A1534" s="136" t="s">
        <v>23</v>
      </c>
      <c r="B1534" s="136" t="s">
        <v>23</v>
      </c>
      <c r="C1534" s="94">
        <v>0</v>
      </c>
      <c r="D1534" s="98" t="s">
        <v>23</v>
      </c>
      <c r="E1534" s="98" t="s">
        <v>23</v>
      </c>
      <c r="F1534" s="98" t="s">
        <v>23</v>
      </c>
      <c r="G1534" s="94"/>
    </row>
    <row r="1535" spans="1:7" x14ac:dyDescent="0.25">
      <c r="A1535" s="136" t="s">
        <v>23</v>
      </c>
      <c r="B1535" s="136" t="s">
        <v>23</v>
      </c>
      <c r="C1535" s="94">
        <v>0</v>
      </c>
      <c r="D1535" s="98" t="s">
        <v>23</v>
      </c>
      <c r="E1535" s="98" t="s">
        <v>23</v>
      </c>
      <c r="F1535" s="98" t="s">
        <v>23</v>
      </c>
      <c r="G1535" s="94"/>
    </row>
    <row r="1536" spans="1:7" x14ac:dyDescent="0.25">
      <c r="A1536" s="136" t="s">
        <v>23</v>
      </c>
      <c r="B1536" s="136" t="s">
        <v>23</v>
      </c>
      <c r="C1536" s="94">
        <v>0</v>
      </c>
      <c r="D1536" s="98" t="s">
        <v>23</v>
      </c>
      <c r="E1536" s="98" t="s">
        <v>23</v>
      </c>
      <c r="F1536" s="98" t="s">
        <v>23</v>
      </c>
      <c r="G1536" s="94"/>
    </row>
    <row r="1537" spans="1:7" x14ac:dyDescent="0.25">
      <c r="A1537" s="136" t="s">
        <v>23</v>
      </c>
      <c r="B1537" s="136" t="s">
        <v>23</v>
      </c>
      <c r="C1537" s="94">
        <v>0</v>
      </c>
      <c r="D1537" s="98" t="s">
        <v>23</v>
      </c>
      <c r="E1537" s="98" t="s">
        <v>23</v>
      </c>
      <c r="F1537" s="98" t="s">
        <v>23</v>
      </c>
      <c r="G1537" s="94"/>
    </row>
    <row r="1538" spans="1:7" x14ac:dyDescent="0.25">
      <c r="A1538" s="136" t="s">
        <v>23</v>
      </c>
      <c r="B1538" s="136" t="s">
        <v>23</v>
      </c>
      <c r="C1538" s="98">
        <v>0</v>
      </c>
      <c r="D1538" s="98" t="s">
        <v>23</v>
      </c>
      <c r="E1538" s="98" t="s">
        <v>23</v>
      </c>
      <c r="F1538" s="98" t="s">
        <v>23</v>
      </c>
      <c r="G1538" s="94"/>
    </row>
    <row r="1539" spans="1:7" x14ac:dyDescent="0.25">
      <c r="A1539" s="136" t="s">
        <v>23</v>
      </c>
      <c r="B1539" s="136" t="s">
        <v>23</v>
      </c>
      <c r="C1539" s="94">
        <v>0</v>
      </c>
      <c r="D1539" s="98" t="s">
        <v>23</v>
      </c>
      <c r="E1539" s="98" t="s">
        <v>23</v>
      </c>
      <c r="F1539" s="98" t="s">
        <v>23</v>
      </c>
      <c r="G1539" s="94"/>
    </row>
    <row r="1540" spans="1:7" x14ac:dyDescent="0.25">
      <c r="A1540" s="136" t="s">
        <v>23</v>
      </c>
      <c r="B1540" s="136" t="s">
        <v>23</v>
      </c>
      <c r="C1540" s="94">
        <v>0</v>
      </c>
      <c r="D1540" s="98" t="s">
        <v>23</v>
      </c>
      <c r="E1540" s="98" t="s">
        <v>23</v>
      </c>
      <c r="F1540" s="98" t="s">
        <v>23</v>
      </c>
      <c r="G1540" s="94"/>
    </row>
    <row r="1541" spans="1:7" x14ac:dyDescent="0.25">
      <c r="A1541" s="136" t="s">
        <v>23</v>
      </c>
      <c r="B1541" s="136" t="s">
        <v>23</v>
      </c>
      <c r="C1541" s="94">
        <v>0</v>
      </c>
      <c r="D1541" s="98" t="s">
        <v>23</v>
      </c>
      <c r="E1541" s="98" t="s">
        <v>23</v>
      </c>
      <c r="F1541" s="98" t="s">
        <v>23</v>
      </c>
      <c r="G1541" s="94"/>
    </row>
    <row r="1542" spans="1:7" x14ac:dyDescent="0.25">
      <c r="A1542" s="136" t="s">
        <v>23</v>
      </c>
      <c r="B1542" s="136" t="s">
        <v>23</v>
      </c>
      <c r="C1542" s="94">
        <v>0</v>
      </c>
      <c r="D1542" s="98" t="s">
        <v>23</v>
      </c>
      <c r="E1542" s="98" t="s">
        <v>23</v>
      </c>
      <c r="F1542" s="98" t="s">
        <v>23</v>
      </c>
      <c r="G1542" s="94"/>
    </row>
    <row r="1543" spans="1:7" x14ac:dyDescent="0.25">
      <c r="A1543" s="95"/>
      <c r="B1543" s="95"/>
      <c r="C1543" s="98" t="s">
        <v>23</v>
      </c>
      <c r="D1543" s="94"/>
      <c r="E1543" s="94"/>
      <c r="F1543" s="98" t="s">
        <v>23</v>
      </c>
      <c r="G1543" s="94"/>
    </row>
    <row r="1544" spans="1:7" x14ac:dyDescent="0.25">
      <c r="A1544" s="136"/>
      <c r="B1544" s="95"/>
      <c r="C1544" s="94"/>
      <c r="D1544" s="94"/>
      <c r="E1544" s="94"/>
      <c r="F1544" s="94"/>
      <c r="G1544" s="94"/>
    </row>
    <row r="1545" spans="1:7" x14ac:dyDescent="0.25">
      <c r="A1545" s="136"/>
      <c r="B1545" s="95"/>
      <c r="C1545" s="94"/>
      <c r="D1545" s="94"/>
      <c r="E1545" s="94"/>
      <c r="F1545" s="94"/>
      <c r="G1545" s="94"/>
    </row>
    <row r="1546" spans="1:7" x14ac:dyDescent="0.25">
      <c r="A1546" s="136"/>
      <c r="B1546" s="95"/>
      <c r="C1546" s="94"/>
      <c r="D1546" s="94"/>
      <c r="E1546" s="94"/>
      <c r="F1546" s="94"/>
      <c r="G1546" s="94"/>
    </row>
    <row r="1547" spans="1:7" x14ac:dyDescent="0.25">
      <c r="A1547" s="136"/>
      <c r="B1547" s="95"/>
      <c r="C1547" s="94"/>
      <c r="D1547" s="94"/>
      <c r="E1547" s="94"/>
      <c r="F1547" s="94"/>
      <c r="G1547" s="94"/>
    </row>
    <row r="1548" spans="1:7" x14ac:dyDescent="0.25">
      <c r="A1548" s="136"/>
      <c r="B1548" s="95"/>
      <c r="C1548" s="94"/>
      <c r="D1548" s="94"/>
      <c r="E1548" s="94"/>
      <c r="F1548" s="94"/>
      <c r="G1548" s="94"/>
    </row>
    <row r="1549" spans="1:7" x14ac:dyDescent="0.25">
      <c r="A1549" s="136"/>
      <c r="B1549" s="95"/>
      <c r="C1549" s="94"/>
      <c r="D1549" s="94"/>
      <c r="E1549" s="94"/>
      <c r="F1549" s="94"/>
      <c r="G1549" s="94"/>
    </row>
    <row r="1550" spans="1:7" x14ac:dyDescent="0.25">
      <c r="A1550" s="136"/>
      <c r="B1550" s="95"/>
      <c r="C1550" s="94"/>
      <c r="D1550" s="94"/>
      <c r="E1550" s="94"/>
      <c r="F1550" s="94"/>
      <c r="G1550" s="94"/>
    </row>
    <row r="1551" spans="1:7" x14ac:dyDescent="0.25">
      <c r="A1551" s="136"/>
      <c r="B1551" s="95"/>
      <c r="C1551" s="94"/>
      <c r="D1551" s="94"/>
      <c r="E1551" s="94"/>
      <c r="F1551" s="94"/>
      <c r="G1551" s="94"/>
    </row>
    <row r="1552" spans="1:7" x14ac:dyDescent="0.25">
      <c r="A1552" s="136"/>
      <c r="B1552" s="95"/>
      <c r="C1552" s="94"/>
      <c r="D1552" s="94"/>
      <c r="E1552" s="94"/>
      <c r="F1552" s="94"/>
      <c r="G1552" s="94"/>
    </row>
    <row r="1553" spans="1:7" x14ac:dyDescent="0.25">
      <c r="A1553" s="136"/>
      <c r="B1553" s="95"/>
      <c r="C1553" s="94"/>
      <c r="D1553" s="94"/>
      <c r="E1553" s="94"/>
      <c r="F1553" s="94"/>
      <c r="G1553" s="94"/>
    </row>
    <row r="1554" spans="1:7" x14ac:dyDescent="0.25">
      <c r="A1554" s="136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6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8" t="s">
        <v>23</v>
      </c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8" t="s">
        <v>23</v>
      </c>
      <c r="B1568" s="94"/>
      <c r="C1568" s="98" t="s">
        <v>23</v>
      </c>
      <c r="D1568" s="94"/>
      <c r="E1568" s="94"/>
      <c r="F1568" s="94"/>
      <c r="G1568" s="94"/>
    </row>
    <row r="1569" spans="1:7" x14ac:dyDescent="0.25">
      <c r="A1569" s="98" t="s">
        <v>1555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8" t="s">
        <v>1539</v>
      </c>
      <c r="B1571" s="94"/>
      <c r="C1571" s="98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7" t="s">
        <v>1540</v>
      </c>
      <c r="B1574" s="127"/>
      <c r="C1574" s="138">
        <f>C1569-C1571</f>
        <v>0</v>
      </c>
      <c r="D1574" s="94"/>
      <c r="E1574" s="94"/>
      <c r="F1574" s="94"/>
      <c r="G1574" s="94"/>
    </row>
    <row r="1575" spans="1:7" x14ac:dyDescent="0.25">
      <c r="B1575" t="s">
        <v>478</v>
      </c>
    </row>
    <row r="1577" spans="1:7" x14ac:dyDescent="0.25">
      <c r="A1577" s="98" t="s">
        <v>1512</v>
      </c>
      <c r="B1577" s="98" t="s">
        <v>1513</v>
      </c>
      <c r="C1577" s="98" t="s">
        <v>28</v>
      </c>
      <c r="D1577" s="98" t="s">
        <v>1514</v>
      </c>
      <c r="E1577" s="98" t="s">
        <v>1515</v>
      </c>
      <c r="F1577" s="98" t="s">
        <v>2</v>
      </c>
      <c r="G1577" s="98" t="s">
        <v>175</v>
      </c>
    </row>
    <row r="1578" spans="1:7" x14ac:dyDescent="0.25">
      <c r="A1578" s="146" t="s">
        <v>23</v>
      </c>
      <c r="B1578" s="94"/>
      <c r="C1578" s="94"/>
      <c r="D1578" s="98" t="s">
        <v>23</v>
      </c>
      <c r="E1578" s="94"/>
      <c r="F1578" s="98" t="s">
        <v>23</v>
      </c>
      <c r="G1578" s="94"/>
    </row>
    <row r="1579" spans="1:7" x14ac:dyDescent="0.25">
      <c r="A1579" s="136" t="s">
        <v>23</v>
      </c>
      <c r="B1579" s="136" t="s">
        <v>23</v>
      </c>
      <c r="C1579" s="94">
        <v>0</v>
      </c>
      <c r="D1579" s="98" t="s">
        <v>23</v>
      </c>
      <c r="E1579" s="98" t="s">
        <v>23</v>
      </c>
      <c r="F1579" s="98" t="s">
        <v>23</v>
      </c>
      <c r="G1579" s="94"/>
    </row>
    <row r="1580" spans="1:7" x14ac:dyDescent="0.25">
      <c r="A1580" s="136" t="s">
        <v>23</v>
      </c>
      <c r="B1580" s="136" t="s">
        <v>23</v>
      </c>
      <c r="C1580" s="94">
        <v>0</v>
      </c>
      <c r="D1580" s="98" t="s">
        <v>23</v>
      </c>
      <c r="E1580" s="98" t="s">
        <v>23</v>
      </c>
      <c r="F1580" s="98" t="s">
        <v>23</v>
      </c>
      <c r="G1580" s="94"/>
    </row>
    <row r="1581" spans="1:7" x14ac:dyDescent="0.25">
      <c r="A1581" s="136" t="s">
        <v>23</v>
      </c>
      <c r="B1581" s="136" t="s">
        <v>23</v>
      </c>
      <c r="C1581" s="94">
        <v>0</v>
      </c>
      <c r="D1581" s="98" t="s">
        <v>23</v>
      </c>
      <c r="E1581" s="98" t="s">
        <v>23</v>
      </c>
      <c r="F1581" s="98" t="s">
        <v>23</v>
      </c>
      <c r="G1581" s="94"/>
    </row>
    <row r="1582" spans="1:7" x14ac:dyDescent="0.25">
      <c r="A1582" s="136" t="s">
        <v>23</v>
      </c>
      <c r="B1582" s="136" t="s">
        <v>23</v>
      </c>
      <c r="C1582" s="98">
        <v>0</v>
      </c>
      <c r="D1582" s="98" t="s">
        <v>23</v>
      </c>
      <c r="E1582" s="98" t="s">
        <v>23</v>
      </c>
      <c r="F1582" s="98" t="s">
        <v>23</v>
      </c>
      <c r="G1582" s="94"/>
    </row>
    <row r="1583" spans="1:7" x14ac:dyDescent="0.25">
      <c r="A1583" s="136" t="s">
        <v>23</v>
      </c>
      <c r="B1583" s="136" t="s">
        <v>23</v>
      </c>
      <c r="C1583" s="94">
        <v>0</v>
      </c>
      <c r="D1583" s="98" t="s">
        <v>23</v>
      </c>
      <c r="E1583" s="98" t="s">
        <v>23</v>
      </c>
      <c r="F1583" s="98" t="s">
        <v>23</v>
      </c>
      <c r="G1583" s="94"/>
    </row>
    <row r="1584" spans="1:7" x14ac:dyDescent="0.25">
      <c r="A1584" s="136" t="s">
        <v>23</v>
      </c>
      <c r="B1584" s="136" t="s">
        <v>23</v>
      </c>
      <c r="C1584" s="94">
        <v>0</v>
      </c>
      <c r="D1584" s="98" t="s">
        <v>23</v>
      </c>
      <c r="E1584" s="98" t="s">
        <v>23</v>
      </c>
      <c r="F1584" s="98" t="s">
        <v>23</v>
      </c>
      <c r="G1584" s="94"/>
    </row>
    <row r="1585" spans="1:7" x14ac:dyDescent="0.25">
      <c r="A1585" s="136" t="s">
        <v>23</v>
      </c>
      <c r="B1585" s="136" t="s">
        <v>23</v>
      </c>
      <c r="C1585" s="94">
        <v>0</v>
      </c>
      <c r="D1585" s="98" t="s">
        <v>23</v>
      </c>
      <c r="E1585" s="98" t="s">
        <v>23</v>
      </c>
      <c r="F1585" s="98" t="s">
        <v>23</v>
      </c>
      <c r="G1585" s="94"/>
    </row>
    <row r="1586" spans="1:7" x14ac:dyDescent="0.25">
      <c r="A1586" s="136" t="s">
        <v>23</v>
      </c>
      <c r="B1586" s="136" t="s">
        <v>23</v>
      </c>
      <c r="C1586" s="94">
        <v>0</v>
      </c>
      <c r="D1586" s="98" t="s">
        <v>23</v>
      </c>
      <c r="E1586" s="98" t="s">
        <v>23</v>
      </c>
      <c r="F1586" s="98" t="s">
        <v>23</v>
      </c>
      <c r="G1586" s="94"/>
    </row>
    <row r="1587" spans="1:7" x14ac:dyDescent="0.25">
      <c r="A1587" s="136" t="s">
        <v>23</v>
      </c>
      <c r="B1587" s="136" t="s">
        <v>23</v>
      </c>
      <c r="C1587" s="94">
        <v>0</v>
      </c>
      <c r="D1587" s="98" t="s">
        <v>23</v>
      </c>
      <c r="E1587" s="98" t="s">
        <v>23</v>
      </c>
      <c r="F1587" s="98" t="s">
        <v>23</v>
      </c>
      <c r="G1587" s="94"/>
    </row>
    <row r="1588" spans="1:7" x14ac:dyDescent="0.25">
      <c r="A1588" s="136" t="s">
        <v>23</v>
      </c>
      <c r="B1588" s="136" t="s">
        <v>23</v>
      </c>
      <c r="C1588" s="94">
        <v>0</v>
      </c>
      <c r="D1588" s="98" t="s">
        <v>23</v>
      </c>
      <c r="E1588" s="98" t="s">
        <v>23</v>
      </c>
      <c r="F1588" s="98" t="s">
        <v>23</v>
      </c>
      <c r="G1588" s="94"/>
    </row>
    <row r="1589" spans="1:7" x14ac:dyDescent="0.25">
      <c r="A1589" s="136" t="s">
        <v>23</v>
      </c>
      <c r="B1589" s="136" t="s">
        <v>23</v>
      </c>
      <c r="C1589" s="94">
        <v>0</v>
      </c>
      <c r="D1589" s="98" t="s">
        <v>23</v>
      </c>
      <c r="E1589" s="98" t="s">
        <v>23</v>
      </c>
      <c r="F1589" s="98" t="s">
        <v>23</v>
      </c>
      <c r="G1589" s="94"/>
    </row>
    <row r="1590" spans="1:7" x14ac:dyDescent="0.25">
      <c r="A1590" s="136" t="s">
        <v>23</v>
      </c>
      <c r="B1590" s="136" t="s">
        <v>23</v>
      </c>
      <c r="C1590" s="94">
        <v>0</v>
      </c>
      <c r="D1590" s="98" t="s">
        <v>23</v>
      </c>
      <c r="E1590" s="98" t="s">
        <v>23</v>
      </c>
      <c r="F1590" s="98" t="s">
        <v>23</v>
      </c>
      <c r="G1590" s="94"/>
    </row>
    <row r="1591" spans="1:7" x14ac:dyDescent="0.25">
      <c r="A1591" s="136" t="s">
        <v>23</v>
      </c>
      <c r="B1591" s="136" t="s">
        <v>23</v>
      </c>
      <c r="C1591" s="98">
        <v>0</v>
      </c>
      <c r="D1591" s="98" t="s">
        <v>23</v>
      </c>
      <c r="E1591" s="98" t="s">
        <v>23</v>
      </c>
      <c r="F1591" s="98" t="s">
        <v>23</v>
      </c>
      <c r="G1591" s="94"/>
    </row>
    <row r="1592" spans="1:7" x14ac:dyDescent="0.25">
      <c r="A1592" s="136" t="s">
        <v>23</v>
      </c>
      <c r="B1592" s="136" t="s">
        <v>23</v>
      </c>
      <c r="C1592" s="94">
        <v>0</v>
      </c>
      <c r="D1592" s="98" t="s">
        <v>23</v>
      </c>
      <c r="E1592" s="98" t="s">
        <v>23</v>
      </c>
      <c r="F1592" s="98" t="s">
        <v>23</v>
      </c>
      <c r="G1592" s="94"/>
    </row>
    <row r="1593" spans="1:7" x14ac:dyDescent="0.25">
      <c r="A1593" s="136" t="s">
        <v>23</v>
      </c>
      <c r="B1593" s="136" t="s">
        <v>23</v>
      </c>
      <c r="C1593" s="94">
        <v>0</v>
      </c>
      <c r="D1593" s="98" t="s">
        <v>23</v>
      </c>
      <c r="E1593" s="98" t="s">
        <v>23</v>
      </c>
      <c r="F1593" s="98" t="s">
        <v>23</v>
      </c>
      <c r="G1593" s="94"/>
    </row>
    <row r="1594" spans="1:7" x14ac:dyDescent="0.25">
      <c r="A1594" s="136" t="s">
        <v>23</v>
      </c>
      <c r="B1594" s="136" t="s">
        <v>23</v>
      </c>
      <c r="C1594" s="94">
        <v>0</v>
      </c>
      <c r="D1594" s="98" t="s">
        <v>23</v>
      </c>
      <c r="E1594" s="98" t="s">
        <v>23</v>
      </c>
      <c r="F1594" s="98" t="s">
        <v>23</v>
      </c>
      <c r="G1594" s="94"/>
    </row>
    <row r="1595" spans="1:7" x14ac:dyDescent="0.25">
      <c r="A1595" s="136" t="s">
        <v>23</v>
      </c>
      <c r="B1595" s="136" t="s">
        <v>23</v>
      </c>
      <c r="C1595" s="94">
        <v>0</v>
      </c>
      <c r="D1595" s="98" t="s">
        <v>23</v>
      </c>
      <c r="E1595" s="98" t="s">
        <v>23</v>
      </c>
      <c r="F1595" s="98" t="s">
        <v>23</v>
      </c>
      <c r="G1595" s="94"/>
    </row>
    <row r="1596" spans="1:7" x14ac:dyDescent="0.25">
      <c r="A1596" s="95"/>
      <c r="B1596" s="95"/>
      <c r="C1596" s="98" t="s">
        <v>23</v>
      </c>
      <c r="D1596" s="94"/>
      <c r="E1596" s="94"/>
      <c r="F1596" s="98" t="s">
        <v>23</v>
      </c>
      <c r="G1596" s="94"/>
    </row>
    <row r="1597" spans="1:7" x14ac:dyDescent="0.25">
      <c r="A1597" s="136"/>
      <c r="B1597" s="95"/>
      <c r="C1597" s="94"/>
      <c r="D1597" s="94"/>
      <c r="E1597" s="94"/>
      <c r="F1597" s="94"/>
      <c r="G1597" s="94"/>
    </row>
    <row r="1598" spans="1:7" x14ac:dyDescent="0.25">
      <c r="A1598" s="136"/>
      <c r="B1598" s="95"/>
      <c r="C1598" s="94"/>
      <c r="D1598" s="94"/>
      <c r="E1598" s="94"/>
      <c r="F1598" s="94"/>
      <c r="G1598" s="94"/>
    </row>
    <row r="1599" spans="1:7" x14ac:dyDescent="0.25">
      <c r="A1599" s="136"/>
      <c r="B1599" s="95"/>
      <c r="C1599" s="94"/>
      <c r="D1599" s="94"/>
      <c r="E1599" s="94"/>
      <c r="F1599" s="94"/>
      <c r="G1599" s="94"/>
    </row>
    <row r="1600" spans="1:7" x14ac:dyDescent="0.25">
      <c r="A1600" s="136"/>
      <c r="B1600" s="95"/>
      <c r="C1600" s="94"/>
      <c r="D1600" s="94"/>
      <c r="E1600" s="94"/>
      <c r="F1600" s="94"/>
      <c r="G1600" s="94"/>
    </row>
    <row r="1601" spans="1:7" x14ac:dyDescent="0.25">
      <c r="A1601" s="136"/>
      <c r="B1601" s="95"/>
      <c r="C1601" s="94"/>
      <c r="D1601" s="94"/>
      <c r="E1601" s="94"/>
      <c r="F1601" s="94"/>
      <c r="G1601" s="94"/>
    </row>
    <row r="1602" spans="1:7" x14ac:dyDescent="0.25">
      <c r="A1602" s="136"/>
      <c r="B1602" s="95"/>
      <c r="C1602" s="94"/>
      <c r="D1602" s="94"/>
      <c r="E1602" s="94"/>
      <c r="F1602" s="94"/>
      <c r="G1602" s="94"/>
    </row>
    <row r="1603" spans="1:7" x14ac:dyDescent="0.25">
      <c r="A1603" s="136"/>
      <c r="B1603" s="95"/>
      <c r="C1603" s="94"/>
      <c r="D1603" s="94"/>
      <c r="E1603" s="94"/>
      <c r="F1603" s="94"/>
      <c r="G1603" s="94"/>
    </row>
    <row r="1604" spans="1:7" x14ac:dyDescent="0.25">
      <c r="A1604" s="136"/>
      <c r="B1604" s="95"/>
      <c r="C1604" s="94"/>
      <c r="D1604" s="94"/>
      <c r="E1604" s="94"/>
      <c r="F1604" s="94"/>
      <c r="G1604" s="94"/>
    </row>
    <row r="1605" spans="1:7" x14ac:dyDescent="0.25">
      <c r="A1605" s="136"/>
      <c r="B1605" s="95"/>
      <c r="C1605" s="94"/>
      <c r="D1605" s="94"/>
      <c r="E1605" s="94"/>
      <c r="F1605" s="94"/>
      <c r="G1605" s="94"/>
    </row>
    <row r="1606" spans="1:7" x14ac:dyDescent="0.25">
      <c r="A1606" s="136"/>
      <c r="B1606" s="95"/>
      <c r="C1606" s="94"/>
      <c r="D1606" s="94"/>
      <c r="E1606" s="94"/>
      <c r="F1606" s="94"/>
      <c r="G1606" s="94"/>
    </row>
    <row r="1607" spans="1:7" x14ac:dyDescent="0.25">
      <c r="A1607" s="136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6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8" t="s">
        <v>23</v>
      </c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8" t="s">
        <v>23</v>
      </c>
      <c r="B1621" s="94"/>
      <c r="C1621" s="98" t="s">
        <v>23</v>
      </c>
      <c r="D1621" s="94"/>
      <c r="E1621" s="94"/>
      <c r="F1621" s="94"/>
      <c r="G1621" s="94"/>
    </row>
    <row r="1622" spans="1:7" x14ac:dyDescent="0.25">
      <c r="A1622" s="98" t="s">
        <v>1555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8" t="s">
        <v>1539</v>
      </c>
      <c r="B1624" s="94"/>
      <c r="C1624" s="98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7" t="s">
        <v>1540</v>
      </c>
      <c r="B1627" s="127"/>
      <c r="C1627" s="138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9" t="s">
        <v>28</v>
      </c>
      <c r="C1" s="99" t="s">
        <v>536</v>
      </c>
      <c r="D1" s="94" t="s">
        <v>537</v>
      </c>
      <c r="E1" s="94" t="s">
        <v>175</v>
      </c>
    </row>
    <row r="2" spans="1:5" x14ac:dyDescent="0.25">
      <c r="A2" s="95">
        <v>45217</v>
      </c>
      <c r="B2" s="99"/>
      <c r="C2" s="99"/>
      <c r="D2" s="94"/>
      <c r="E2" s="94"/>
    </row>
    <row r="3" spans="1:5" x14ac:dyDescent="0.25">
      <c r="A3" s="94"/>
      <c r="B3" s="99">
        <v>0</v>
      </c>
      <c r="C3" s="99" t="s">
        <v>23</v>
      </c>
      <c r="D3" s="94" t="s">
        <v>23</v>
      </c>
      <c r="E3" s="94" t="s">
        <v>23</v>
      </c>
    </row>
    <row r="4" spans="1:5" x14ac:dyDescent="0.25">
      <c r="A4" s="94"/>
      <c r="B4" s="99">
        <v>0</v>
      </c>
      <c r="C4" s="99"/>
      <c r="D4" s="94" t="s">
        <v>23</v>
      </c>
      <c r="E4" s="94" t="s">
        <v>23</v>
      </c>
    </row>
    <row r="5" spans="1:5" x14ac:dyDescent="0.25">
      <c r="A5" s="94"/>
      <c r="B5" s="99">
        <v>0</v>
      </c>
      <c r="C5" s="99"/>
      <c r="D5" s="94" t="s">
        <v>23</v>
      </c>
      <c r="E5" s="94" t="s">
        <v>23</v>
      </c>
    </row>
    <row r="6" spans="1:5" x14ac:dyDescent="0.25">
      <c r="A6" s="94"/>
      <c r="B6" s="99">
        <v>0</v>
      </c>
      <c r="C6" s="99"/>
      <c r="D6" s="94" t="s">
        <v>23</v>
      </c>
      <c r="E6" s="94" t="s">
        <v>23</v>
      </c>
    </row>
    <row r="7" spans="1:5" x14ac:dyDescent="0.25">
      <c r="A7" s="94"/>
      <c r="B7" s="99">
        <v>0</v>
      </c>
      <c r="C7" s="99" t="s">
        <v>23</v>
      </c>
      <c r="D7" s="94" t="s">
        <v>23</v>
      </c>
      <c r="E7" s="94" t="s">
        <v>23</v>
      </c>
    </row>
    <row r="8" spans="1:5" x14ac:dyDescent="0.25">
      <c r="A8" s="94"/>
      <c r="B8" s="99">
        <v>0</v>
      </c>
      <c r="C8" s="99"/>
      <c r="D8" s="94" t="s">
        <v>23</v>
      </c>
      <c r="E8" s="94" t="s">
        <v>23</v>
      </c>
    </row>
    <row r="9" spans="1:5" x14ac:dyDescent="0.25">
      <c r="A9" s="94"/>
      <c r="B9" s="99">
        <v>0</v>
      </c>
      <c r="C9" s="99"/>
      <c r="D9" s="94" t="s">
        <v>23</v>
      </c>
      <c r="E9" s="94" t="s">
        <v>23</v>
      </c>
    </row>
    <row r="10" spans="1:5" x14ac:dyDescent="0.25">
      <c r="A10" s="94"/>
      <c r="B10" s="99">
        <v>0</v>
      </c>
      <c r="C10" s="99"/>
      <c r="D10" s="94" t="s">
        <v>23</v>
      </c>
      <c r="E10" s="94" t="s">
        <v>23</v>
      </c>
    </row>
    <row r="11" spans="1:5" x14ac:dyDescent="0.25">
      <c r="A11" s="94"/>
      <c r="B11" s="99">
        <v>0</v>
      </c>
      <c r="C11" s="99"/>
      <c r="D11" s="94" t="s">
        <v>23</v>
      </c>
      <c r="E11" s="94" t="s">
        <v>23</v>
      </c>
    </row>
    <row r="12" spans="1:5" x14ac:dyDescent="0.25">
      <c r="A12" s="94"/>
      <c r="B12" s="99">
        <v>0</v>
      </c>
      <c r="C12" s="99"/>
      <c r="D12" s="94" t="s">
        <v>23</v>
      </c>
      <c r="E12" s="94" t="s">
        <v>23</v>
      </c>
    </row>
    <row r="13" spans="1:5" x14ac:dyDescent="0.25">
      <c r="A13" s="94"/>
      <c r="B13" s="99">
        <v>0</v>
      </c>
      <c r="C13" s="99"/>
      <c r="D13" s="94" t="s">
        <v>23</v>
      </c>
      <c r="E13" s="94"/>
    </row>
    <row r="14" spans="1:5" x14ac:dyDescent="0.25">
      <c r="A14" s="94"/>
      <c r="B14" s="99">
        <v>0</v>
      </c>
      <c r="C14" s="99"/>
      <c r="D14" s="94" t="s">
        <v>23</v>
      </c>
      <c r="E14" s="94"/>
    </row>
    <row r="15" spans="1:5" x14ac:dyDescent="0.25">
      <c r="A15" s="94"/>
      <c r="B15" s="99">
        <v>0</v>
      </c>
      <c r="C15" s="99"/>
      <c r="D15" s="94" t="s">
        <v>23</v>
      </c>
      <c r="E15" s="94"/>
    </row>
    <row r="16" spans="1:5" x14ac:dyDescent="0.25">
      <c r="A16" s="94"/>
      <c r="B16" s="99">
        <v>0</v>
      </c>
      <c r="C16" s="99"/>
      <c r="D16" s="94"/>
      <c r="E16" s="94"/>
    </row>
    <row r="17" spans="1:5" x14ac:dyDescent="0.25">
      <c r="A17" s="94"/>
      <c r="B17" s="99">
        <v>0</v>
      </c>
      <c r="C17" s="99"/>
      <c r="D17" s="94"/>
      <c r="E17" s="94"/>
    </row>
    <row r="18" spans="1:5" x14ac:dyDescent="0.25">
      <c r="A18" s="94"/>
      <c r="B18" s="99">
        <v>0</v>
      </c>
      <c r="C18" s="99"/>
      <c r="D18" s="94"/>
      <c r="E18" s="94"/>
    </row>
    <row r="19" spans="1:5" x14ac:dyDescent="0.25">
      <c r="A19" s="94"/>
      <c r="B19" s="99">
        <v>0</v>
      </c>
      <c r="C19" s="99"/>
      <c r="D19" s="94"/>
      <c r="E19" s="94"/>
    </row>
    <row r="20" spans="1:5" x14ac:dyDescent="0.25">
      <c r="A20" s="94"/>
      <c r="B20" s="99">
        <v>0</v>
      </c>
      <c r="C20" s="99"/>
      <c r="D20" s="94"/>
      <c r="E20" s="94"/>
    </row>
    <row r="21" spans="1:5" x14ac:dyDescent="0.25">
      <c r="A21" s="94"/>
      <c r="B21" s="99">
        <v>0</v>
      </c>
      <c r="C21" s="99"/>
      <c r="D21" s="94"/>
      <c r="E21" s="94"/>
    </row>
    <row r="22" spans="1:5" x14ac:dyDescent="0.25">
      <c r="A22" s="94"/>
      <c r="B22" s="99">
        <v>0</v>
      </c>
      <c r="C22" s="99"/>
      <c r="D22" s="94" t="s">
        <v>23</v>
      </c>
      <c r="E22" s="94" t="s">
        <v>23</v>
      </c>
    </row>
    <row r="23" spans="1:5" x14ac:dyDescent="0.25">
      <c r="A23" s="94"/>
      <c r="B23" s="99"/>
      <c r="C23" s="99"/>
      <c r="D23" s="94" t="s">
        <v>23</v>
      </c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 t="s">
        <v>23</v>
      </c>
      <c r="B42" s="100" t="s">
        <v>23</v>
      </c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5" x14ac:dyDescent="0.25">
      <c r="A49" s="94"/>
      <c r="B49" s="99"/>
      <c r="C49" s="99"/>
      <c r="D49" s="94"/>
      <c r="E49" s="94"/>
    </row>
    <row r="50" spans="1:5" x14ac:dyDescent="0.25">
      <c r="A50" s="98" t="s">
        <v>17</v>
      </c>
      <c r="B50" s="100">
        <f>SUM(B2:B49)</f>
        <v>0</v>
      </c>
      <c r="C50" s="100"/>
      <c r="D50" s="94"/>
      <c r="E50" s="94"/>
    </row>
    <row r="53" spans="1:5" x14ac:dyDescent="0.25">
      <c r="A53" s="94" t="s">
        <v>0</v>
      </c>
      <c r="B53" s="99" t="s">
        <v>28</v>
      </c>
      <c r="C53" s="99" t="s">
        <v>536</v>
      </c>
      <c r="D53" s="94" t="s">
        <v>537</v>
      </c>
      <c r="E53" s="94" t="s">
        <v>175</v>
      </c>
    </row>
    <row r="54" spans="1:5" x14ac:dyDescent="0.25">
      <c r="A54" s="95">
        <v>45218</v>
      </c>
      <c r="B54" s="99"/>
      <c r="C54" s="99"/>
      <c r="D54" s="94"/>
      <c r="E54" s="94"/>
    </row>
    <row r="55" spans="1:5" x14ac:dyDescent="0.25">
      <c r="A55" s="94"/>
      <c r="B55" s="99">
        <v>0</v>
      </c>
      <c r="C55" s="99" t="s">
        <v>23</v>
      </c>
      <c r="D55" s="94" t="s">
        <v>23</v>
      </c>
      <c r="E55" s="94" t="s">
        <v>23</v>
      </c>
    </row>
    <row r="56" spans="1:5" x14ac:dyDescent="0.25">
      <c r="A56" s="94"/>
      <c r="B56" s="99">
        <v>0</v>
      </c>
      <c r="C56" s="99"/>
      <c r="D56" s="94" t="s">
        <v>23</v>
      </c>
      <c r="E56" s="94" t="s">
        <v>23</v>
      </c>
    </row>
    <row r="57" spans="1:5" x14ac:dyDescent="0.25">
      <c r="A57" s="94"/>
      <c r="B57" s="99">
        <v>0</v>
      </c>
      <c r="C57" s="99"/>
      <c r="D57" s="94" t="s">
        <v>23</v>
      </c>
      <c r="E57" s="94" t="s">
        <v>23</v>
      </c>
    </row>
    <row r="58" spans="1:5" x14ac:dyDescent="0.25">
      <c r="A58" s="94"/>
      <c r="B58" s="99">
        <v>0</v>
      </c>
      <c r="C58" s="99"/>
      <c r="D58" s="94" t="s">
        <v>23</v>
      </c>
      <c r="E58" s="94" t="s">
        <v>23</v>
      </c>
    </row>
    <row r="59" spans="1:5" x14ac:dyDescent="0.25">
      <c r="A59" s="94"/>
      <c r="B59" s="99">
        <v>0</v>
      </c>
      <c r="C59" s="99" t="s">
        <v>23</v>
      </c>
      <c r="D59" s="94" t="s">
        <v>23</v>
      </c>
      <c r="E59" s="94" t="s">
        <v>23</v>
      </c>
    </row>
    <row r="60" spans="1:5" x14ac:dyDescent="0.25">
      <c r="A60" s="94"/>
      <c r="B60" s="99">
        <v>0</v>
      </c>
      <c r="C60" s="99"/>
      <c r="D60" s="94" t="s">
        <v>23</v>
      </c>
      <c r="E60" s="94" t="s">
        <v>23</v>
      </c>
    </row>
    <row r="61" spans="1:5" x14ac:dyDescent="0.25">
      <c r="A61" s="94"/>
      <c r="B61" s="99">
        <v>0</v>
      </c>
      <c r="C61" s="99"/>
      <c r="D61" s="94" t="s">
        <v>23</v>
      </c>
      <c r="E61" s="94" t="s">
        <v>23</v>
      </c>
    </row>
    <row r="62" spans="1:5" x14ac:dyDescent="0.25">
      <c r="A62" s="94"/>
      <c r="B62" s="99">
        <v>0</v>
      </c>
      <c r="C62" s="99"/>
      <c r="D62" s="94" t="s">
        <v>23</v>
      </c>
      <c r="E62" s="94" t="s">
        <v>23</v>
      </c>
    </row>
    <row r="63" spans="1:5" x14ac:dyDescent="0.25">
      <c r="A63" s="94"/>
      <c r="B63" s="99">
        <v>0</v>
      </c>
      <c r="C63" s="99"/>
      <c r="D63" s="94" t="s">
        <v>23</v>
      </c>
      <c r="E63" s="94" t="s">
        <v>23</v>
      </c>
    </row>
    <row r="64" spans="1:5" x14ac:dyDescent="0.25">
      <c r="A64" s="94"/>
      <c r="B64" s="99">
        <v>0</v>
      </c>
      <c r="C64" s="99"/>
      <c r="D64" s="94" t="s">
        <v>23</v>
      </c>
      <c r="E64" s="94" t="s">
        <v>23</v>
      </c>
    </row>
    <row r="65" spans="1:5" x14ac:dyDescent="0.25">
      <c r="A65" s="94"/>
      <c r="B65" s="99">
        <v>0</v>
      </c>
      <c r="C65" s="99"/>
      <c r="D65" s="94" t="s">
        <v>23</v>
      </c>
      <c r="E65" s="94"/>
    </row>
    <row r="66" spans="1:5" x14ac:dyDescent="0.25">
      <c r="A66" s="94"/>
      <c r="B66" s="99">
        <v>0</v>
      </c>
      <c r="C66" s="99"/>
      <c r="D66" s="94" t="s">
        <v>23</v>
      </c>
      <c r="E66" s="94"/>
    </row>
    <row r="67" spans="1:5" x14ac:dyDescent="0.25">
      <c r="A67" s="94"/>
      <c r="B67" s="99">
        <v>0</v>
      </c>
      <c r="C67" s="99"/>
      <c r="D67" s="94" t="s">
        <v>23</v>
      </c>
      <c r="E67" s="94"/>
    </row>
    <row r="68" spans="1:5" x14ac:dyDescent="0.25">
      <c r="A68" s="94"/>
      <c r="B68" s="99">
        <v>0</v>
      </c>
      <c r="C68" s="99"/>
      <c r="D68" s="94"/>
      <c r="E68" s="94"/>
    </row>
    <row r="69" spans="1:5" x14ac:dyDescent="0.25">
      <c r="A69" s="94"/>
      <c r="B69" s="99">
        <v>0</v>
      </c>
      <c r="C69" s="99"/>
      <c r="D69" s="94"/>
      <c r="E69" s="94"/>
    </row>
    <row r="70" spans="1:5" x14ac:dyDescent="0.25">
      <c r="A70" s="94"/>
      <c r="B70" s="99">
        <v>0</v>
      </c>
      <c r="C70" s="99"/>
      <c r="D70" s="94"/>
      <c r="E70" s="94"/>
    </row>
    <row r="71" spans="1:5" x14ac:dyDescent="0.25">
      <c r="A71" s="94"/>
      <c r="B71" s="99">
        <v>0</v>
      </c>
      <c r="C71" s="99"/>
      <c r="D71" s="94"/>
      <c r="E71" s="94"/>
    </row>
    <row r="72" spans="1:5" x14ac:dyDescent="0.25">
      <c r="A72" s="94"/>
      <c r="B72" s="99">
        <v>0</v>
      </c>
      <c r="C72" s="99"/>
      <c r="D72" s="94"/>
      <c r="E72" s="94"/>
    </row>
    <row r="73" spans="1:5" x14ac:dyDescent="0.25">
      <c r="A73" s="94"/>
      <c r="B73" s="99">
        <v>0</v>
      </c>
      <c r="C73" s="99"/>
      <c r="D73" s="94"/>
      <c r="E73" s="94"/>
    </row>
    <row r="74" spans="1:5" x14ac:dyDescent="0.25">
      <c r="A74" s="94"/>
      <c r="B74" s="99">
        <v>0</v>
      </c>
      <c r="C74" s="99"/>
      <c r="D74" s="94" t="s">
        <v>23</v>
      </c>
      <c r="E74" s="94" t="s">
        <v>23</v>
      </c>
    </row>
    <row r="75" spans="1:5" x14ac:dyDescent="0.25">
      <c r="A75" s="94"/>
      <c r="B75" s="99"/>
      <c r="C75" s="99"/>
      <c r="D75" s="94" t="s">
        <v>23</v>
      </c>
      <c r="E75" s="94"/>
    </row>
    <row r="76" spans="1:5" x14ac:dyDescent="0.25">
      <c r="A76" s="94"/>
      <c r="B76" s="99"/>
      <c r="C76" s="99"/>
      <c r="D76" s="94"/>
      <c r="E76" s="94"/>
    </row>
    <row r="77" spans="1:5" x14ac:dyDescent="0.25">
      <c r="A77" s="94"/>
      <c r="B77" s="99"/>
      <c r="C77" s="99"/>
      <c r="D77" s="94"/>
      <c r="E77" s="94"/>
    </row>
    <row r="78" spans="1:5" x14ac:dyDescent="0.25">
      <c r="A78" s="94"/>
      <c r="B78" s="99"/>
      <c r="C78" s="99"/>
      <c r="D78" s="94"/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 t="s">
        <v>23</v>
      </c>
      <c r="B94" s="100" t="s">
        <v>23</v>
      </c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5" x14ac:dyDescent="0.25">
      <c r="A97" s="94"/>
      <c r="B97" s="99"/>
      <c r="C97" s="99"/>
      <c r="D97" s="94"/>
      <c r="E97" s="94"/>
    </row>
    <row r="98" spans="1:5" x14ac:dyDescent="0.25">
      <c r="A98" s="94"/>
      <c r="B98" s="99"/>
      <c r="C98" s="99"/>
      <c r="D98" s="94"/>
      <c r="E98" s="94"/>
    </row>
    <row r="99" spans="1:5" x14ac:dyDescent="0.25">
      <c r="A99" s="94"/>
      <c r="B99" s="99"/>
      <c r="C99" s="99"/>
      <c r="D99" s="94"/>
      <c r="E99" s="94"/>
    </row>
    <row r="100" spans="1:5" x14ac:dyDescent="0.25">
      <c r="A100" s="94"/>
      <c r="B100" s="99"/>
      <c r="C100" s="99"/>
      <c r="D100" s="94"/>
      <c r="E100" s="94"/>
    </row>
    <row r="101" spans="1:5" x14ac:dyDescent="0.25">
      <c r="A101" s="94"/>
      <c r="B101" s="99"/>
      <c r="C101" s="99"/>
      <c r="D101" s="94"/>
      <c r="E101" s="94"/>
    </row>
    <row r="102" spans="1:5" x14ac:dyDescent="0.25">
      <c r="A102" s="98" t="s">
        <v>17</v>
      </c>
      <c r="B102" s="100">
        <f>SUM(B54:B101)</f>
        <v>0</v>
      </c>
      <c r="C102" s="100"/>
      <c r="D102" s="94"/>
      <c r="E102" s="94"/>
    </row>
    <row r="105" spans="1:5" x14ac:dyDescent="0.25">
      <c r="A105" s="94" t="s">
        <v>0</v>
      </c>
      <c r="B105" s="99" t="s">
        <v>28</v>
      </c>
      <c r="C105" s="99" t="s">
        <v>536</v>
      </c>
      <c r="D105" s="94" t="s">
        <v>537</v>
      </c>
      <c r="E105" s="94" t="s">
        <v>175</v>
      </c>
    </row>
    <row r="106" spans="1:5" x14ac:dyDescent="0.25">
      <c r="A106" s="95">
        <v>45219</v>
      </c>
      <c r="B106" s="99"/>
      <c r="C106" s="99"/>
      <c r="D106" s="94"/>
      <c r="E106" s="94"/>
    </row>
    <row r="107" spans="1:5" x14ac:dyDescent="0.25">
      <c r="A107" s="94"/>
      <c r="B107" s="99">
        <v>1928</v>
      </c>
      <c r="C107" s="99">
        <v>180022793</v>
      </c>
      <c r="D107" s="94" t="s">
        <v>1818</v>
      </c>
      <c r="E107" s="94" t="s">
        <v>1819</v>
      </c>
    </row>
    <row r="108" spans="1:5" x14ac:dyDescent="0.25">
      <c r="A108" s="94"/>
      <c r="B108" s="99">
        <v>507.5</v>
      </c>
      <c r="C108" s="99">
        <v>180022781</v>
      </c>
      <c r="D108" s="94" t="s">
        <v>1820</v>
      </c>
      <c r="E108" s="94" t="s">
        <v>1819</v>
      </c>
    </row>
    <row r="109" spans="1:5" x14ac:dyDescent="0.25">
      <c r="A109" s="94"/>
      <c r="B109" s="99">
        <v>450.5</v>
      </c>
      <c r="C109" s="99"/>
      <c r="D109" s="94" t="s">
        <v>1821</v>
      </c>
      <c r="E109" s="94" t="s">
        <v>1822</v>
      </c>
    </row>
    <row r="110" spans="1:5" x14ac:dyDescent="0.25">
      <c r="A110" s="94"/>
      <c r="B110" s="99">
        <v>961</v>
      </c>
      <c r="C110" s="99"/>
      <c r="D110" s="94" t="s">
        <v>1823</v>
      </c>
      <c r="E110" s="94" t="s">
        <v>1824</v>
      </c>
    </row>
    <row r="111" spans="1:5" x14ac:dyDescent="0.25">
      <c r="A111" s="94"/>
      <c r="B111" s="99">
        <v>0</v>
      </c>
      <c r="C111" s="99" t="s">
        <v>23</v>
      </c>
      <c r="D111" s="94" t="s">
        <v>23</v>
      </c>
      <c r="E111" s="94" t="s">
        <v>23</v>
      </c>
    </row>
    <row r="112" spans="1:5" x14ac:dyDescent="0.25">
      <c r="A112" s="94"/>
      <c r="B112" s="100">
        <f>SUM(B107:B111)</f>
        <v>3847</v>
      </c>
      <c r="C112" s="99"/>
      <c r="D112" s="94" t="s">
        <v>23</v>
      </c>
      <c r="E112" s="94" t="s">
        <v>23</v>
      </c>
    </row>
    <row r="113" spans="1:5" x14ac:dyDescent="0.25">
      <c r="A113" s="94"/>
      <c r="B113" s="99">
        <v>0</v>
      </c>
      <c r="C113" s="99"/>
      <c r="D113" s="94" t="s">
        <v>23</v>
      </c>
      <c r="E113" s="94" t="s">
        <v>23</v>
      </c>
    </row>
    <row r="114" spans="1:5" x14ac:dyDescent="0.25">
      <c r="A114" s="94"/>
      <c r="B114" s="99">
        <v>473</v>
      </c>
      <c r="C114" s="99"/>
      <c r="D114" s="98" t="s">
        <v>1825</v>
      </c>
      <c r="E114" s="94" t="s">
        <v>23</v>
      </c>
    </row>
    <row r="115" spans="1:5" x14ac:dyDescent="0.25">
      <c r="A115" s="94"/>
      <c r="B115" s="99">
        <v>694</v>
      </c>
      <c r="C115" s="99"/>
      <c r="D115" s="98" t="s">
        <v>1826</v>
      </c>
      <c r="E115" s="94" t="s">
        <v>23</v>
      </c>
    </row>
    <row r="116" spans="1:5" x14ac:dyDescent="0.25">
      <c r="A116" s="94"/>
      <c r="B116" s="99">
        <v>0</v>
      </c>
      <c r="C116" s="99"/>
      <c r="D116" s="94" t="s">
        <v>23</v>
      </c>
      <c r="E116" s="94" t="s">
        <v>23</v>
      </c>
    </row>
    <row r="117" spans="1:5" x14ac:dyDescent="0.25">
      <c r="A117" s="94"/>
      <c r="B117" s="100">
        <f>SUM(B113:B116)</f>
        <v>1167</v>
      </c>
      <c r="C117" s="99"/>
      <c r="D117" s="94" t="s">
        <v>23</v>
      </c>
      <c r="E117" s="94"/>
    </row>
    <row r="118" spans="1:5" x14ac:dyDescent="0.25">
      <c r="A118" s="94"/>
      <c r="B118" s="99">
        <v>0</v>
      </c>
      <c r="C118" s="99"/>
      <c r="D118" s="94" t="s">
        <v>23</v>
      </c>
      <c r="E118" s="94"/>
    </row>
    <row r="119" spans="1:5" x14ac:dyDescent="0.25">
      <c r="A119" s="94"/>
      <c r="B119" s="99">
        <v>937.22</v>
      </c>
      <c r="C119" s="99"/>
      <c r="D119" s="94" t="s">
        <v>23</v>
      </c>
      <c r="E119" s="94"/>
    </row>
    <row r="120" spans="1:5" x14ac:dyDescent="0.25">
      <c r="A120" s="94"/>
      <c r="B120" s="99">
        <v>1386.5</v>
      </c>
      <c r="C120" s="99"/>
      <c r="D120" s="94"/>
      <c r="E120" s="94"/>
    </row>
    <row r="121" spans="1:5" x14ac:dyDescent="0.25">
      <c r="A121" s="94"/>
      <c r="B121" s="99">
        <v>1026.5</v>
      </c>
      <c r="C121" s="99"/>
      <c r="D121" s="94"/>
      <c r="E121" s="94"/>
    </row>
    <row r="122" spans="1:5" x14ac:dyDescent="0.25">
      <c r="A122" s="94"/>
      <c r="B122" s="99">
        <v>213.04</v>
      </c>
      <c r="C122" s="99"/>
      <c r="D122" s="94"/>
      <c r="E122" s="94"/>
    </row>
    <row r="123" spans="1:5" x14ac:dyDescent="0.25">
      <c r="A123" s="94"/>
      <c r="B123" s="99">
        <v>399</v>
      </c>
      <c r="C123" s="99"/>
      <c r="D123" s="94"/>
      <c r="E123" s="94"/>
    </row>
    <row r="124" spans="1:5" x14ac:dyDescent="0.25">
      <c r="A124" s="94"/>
      <c r="B124" s="99">
        <v>227</v>
      </c>
      <c r="C124" s="99"/>
      <c r="D124" s="94"/>
      <c r="E124" s="94"/>
    </row>
    <row r="125" spans="1:5" x14ac:dyDescent="0.25">
      <c r="A125" s="94"/>
      <c r="B125" s="99">
        <v>464</v>
      </c>
      <c r="C125" s="99"/>
      <c r="D125" s="94"/>
      <c r="E125" s="94"/>
    </row>
    <row r="126" spans="1:5" x14ac:dyDescent="0.25">
      <c r="A126" s="94"/>
      <c r="B126" s="99">
        <v>1338</v>
      </c>
      <c r="C126" s="99"/>
      <c r="D126" s="94" t="s">
        <v>23</v>
      </c>
      <c r="E126" s="94" t="s">
        <v>23</v>
      </c>
    </row>
    <row r="127" spans="1:5" x14ac:dyDescent="0.25">
      <c r="A127" s="94"/>
      <c r="B127" s="99">
        <v>799.5</v>
      </c>
      <c r="C127" s="99"/>
      <c r="D127" s="94" t="s">
        <v>23</v>
      </c>
      <c r="E127" s="94"/>
    </row>
    <row r="128" spans="1:5" x14ac:dyDescent="0.25">
      <c r="A128" s="94"/>
      <c r="B128" s="99"/>
      <c r="C128" s="99"/>
      <c r="D128" s="94"/>
      <c r="E128" s="94"/>
    </row>
    <row r="129" spans="1:5" x14ac:dyDescent="0.25">
      <c r="A129" s="94"/>
      <c r="B129" s="100">
        <f>SUM(B118:B127)</f>
        <v>6790.76</v>
      </c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 t="s">
        <v>23</v>
      </c>
      <c r="B146" s="100" t="s">
        <v>23</v>
      </c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17</v>
      </c>
      <c r="B154" s="100">
        <f>B112+B117+B129</f>
        <v>11804.76</v>
      </c>
      <c r="C154" s="100"/>
      <c r="D154" s="94"/>
      <c r="E154" s="94"/>
    </row>
    <row r="157" spans="1:5" x14ac:dyDescent="0.25">
      <c r="A157" s="94" t="s">
        <v>0</v>
      </c>
      <c r="B157" s="99" t="s">
        <v>28</v>
      </c>
      <c r="C157" s="99" t="s">
        <v>536</v>
      </c>
      <c r="D157" s="94" t="s">
        <v>537</v>
      </c>
      <c r="E157" s="94" t="s">
        <v>175</v>
      </c>
    </row>
    <row r="158" spans="1:5" x14ac:dyDescent="0.25">
      <c r="A158" s="95">
        <v>45224</v>
      </c>
      <c r="B158" s="99"/>
      <c r="C158" s="99"/>
      <c r="D158" s="94"/>
      <c r="E158" s="94"/>
    </row>
    <row r="159" spans="1:5" x14ac:dyDescent="0.25">
      <c r="A159" s="94"/>
      <c r="B159" s="99">
        <v>138</v>
      </c>
      <c r="C159" s="99" t="s">
        <v>23</v>
      </c>
      <c r="D159" s="94" t="s">
        <v>23</v>
      </c>
      <c r="E159" s="94" t="s">
        <v>1827</v>
      </c>
    </row>
    <row r="160" spans="1:5" x14ac:dyDescent="0.25">
      <c r="A160" s="94"/>
      <c r="B160" s="99">
        <v>183</v>
      </c>
      <c r="C160" s="99"/>
      <c r="D160" s="94" t="s">
        <v>1828</v>
      </c>
      <c r="E160" s="94" t="s">
        <v>23</v>
      </c>
    </row>
    <row r="161" spans="1:5" x14ac:dyDescent="0.25">
      <c r="A161" s="94"/>
      <c r="B161" s="100">
        <f>SUM(B159:B160)</f>
        <v>321</v>
      </c>
      <c r="C161" s="99"/>
      <c r="D161" s="94" t="s">
        <v>23</v>
      </c>
      <c r="E161" s="94" t="s">
        <v>23</v>
      </c>
    </row>
    <row r="162" spans="1:5" x14ac:dyDescent="0.25">
      <c r="A162" s="94"/>
      <c r="B162" s="99">
        <v>0</v>
      </c>
      <c r="C162" s="99"/>
      <c r="D162" s="94" t="s">
        <v>23</v>
      </c>
      <c r="E162" s="94" t="s">
        <v>23</v>
      </c>
    </row>
    <row r="163" spans="1:5" x14ac:dyDescent="0.25">
      <c r="A163" s="94"/>
      <c r="B163" s="99">
        <v>656</v>
      </c>
      <c r="C163" s="99" t="s">
        <v>23</v>
      </c>
      <c r="D163" s="98" t="s">
        <v>1829</v>
      </c>
      <c r="E163" s="98" t="s">
        <v>1830</v>
      </c>
    </row>
    <row r="164" spans="1:5" x14ac:dyDescent="0.25">
      <c r="A164" s="94"/>
      <c r="B164" s="99">
        <v>679</v>
      </c>
      <c r="C164" s="99"/>
      <c r="D164" s="98" t="s">
        <v>1831</v>
      </c>
      <c r="E164" s="98" t="s">
        <v>1830</v>
      </c>
    </row>
    <row r="165" spans="1:5" x14ac:dyDescent="0.25">
      <c r="A165" s="94"/>
      <c r="B165" s="99">
        <v>290</v>
      </c>
      <c r="C165" s="99"/>
      <c r="D165" s="98" t="s">
        <v>1832</v>
      </c>
      <c r="E165" s="98" t="s">
        <v>1830</v>
      </c>
    </row>
    <row r="166" spans="1:5" x14ac:dyDescent="0.25">
      <c r="A166" s="94"/>
      <c r="B166" s="100">
        <f>SUM(B162:B165)</f>
        <v>1625</v>
      </c>
      <c r="C166" s="99"/>
      <c r="D166" s="94" t="s">
        <v>23</v>
      </c>
      <c r="E166" s="94" t="s">
        <v>23</v>
      </c>
    </row>
    <row r="167" spans="1:5" x14ac:dyDescent="0.25">
      <c r="A167" s="94"/>
      <c r="B167" s="99">
        <v>0</v>
      </c>
      <c r="C167" s="99"/>
      <c r="D167" s="94" t="s">
        <v>23</v>
      </c>
      <c r="E167" s="94" t="s">
        <v>23</v>
      </c>
    </row>
    <row r="168" spans="1:5" x14ac:dyDescent="0.25">
      <c r="A168" s="94"/>
      <c r="B168" s="99">
        <v>684</v>
      </c>
      <c r="C168" s="99"/>
      <c r="D168" s="94" t="s">
        <v>23</v>
      </c>
      <c r="E168" s="98" t="s">
        <v>1833</v>
      </c>
    </row>
    <row r="169" spans="1:5" x14ac:dyDescent="0.25">
      <c r="A169" s="94"/>
      <c r="B169" s="99">
        <v>420.68</v>
      </c>
      <c r="C169" s="99"/>
      <c r="D169" s="98" t="s">
        <v>1834</v>
      </c>
      <c r="E169" s="98" t="s">
        <v>1835</v>
      </c>
    </row>
    <row r="170" spans="1:5" x14ac:dyDescent="0.25">
      <c r="A170" s="94"/>
      <c r="B170" s="99">
        <v>131.5</v>
      </c>
      <c r="C170" s="99"/>
      <c r="D170" s="98" t="s">
        <v>1836</v>
      </c>
      <c r="E170" s="98" t="s">
        <v>1837</v>
      </c>
    </row>
    <row r="171" spans="1:5" x14ac:dyDescent="0.25">
      <c r="A171" s="94"/>
      <c r="B171" s="99">
        <v>1617</v>
      </c>
      <c r="C171" s="99"/>
      <c r="D171" s="94" t="s">
        <v>23</v>
      </c>
      <c r="E171" s="98" t="s">
        <v>1838</v>
      </c>
    </row>
    <row r="172" spans="1:5" x14ac:dyDescent="0.25">
      <c r="A172" s="94"/>
      <c r="B172" s="100">
        <f>SUM(B167:B171)</f>
        <v>2853.1800000000003</v>
      </c>
      <c r="C172" s="99"/>
      <c r="D172" s="94"/>
      <c r="E172" s="94"/>
    </row>
    <row r="173" spans="1:5" x14ac:dyDescent="0.25">
      <c r="A173" s="94"/>
      <c r="B173" s="99">
        <v>0</v>
      </c>
      <c r="C173" s="99"/>
      <c r="D173" s="94"/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/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 t="s">
        <v>23</v>
      </c>
      <c r="E178" s="94" t="s">
        <v>23</v>
      </c>
    </row>
    <row r="179" spans="1:5" x14ac:dyDescent="0.25">
      <c r="A179" s="94"/>
      <c r="B179" s="99"/>
      <c r="C179" s="99"/>
      <c r="D179" s="94" t="s">
        <v>23</v>
      </c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 t="s">
        <v>23</v>
      </c>
      <c r="B198" s="100" t="s">
        <v>23</v>
      </c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17</v>
      </c>
      <c r="B206" s="100">
        <f>B161+B166+B172</f>
        <v>4799.18</v>
      </c>
      <c r="C206" s="100"/>
      <c r="D206" s="94"/>
      <c r="E206" s="94"/>
    </row>
    <row r="209" spans="1:5" x14ac:dyDescent="0.25">
      <c r="A209" s="94" t="s">
        <v>0</v>
      </c>
      <c r="B209" s="99" t="s">
        <v>28</v>
      </c>
      <c r="C209" s="99" t="s">
        <v>536</v>
      </c>
      <c r="D209" s="94" t="s">
        <v>537</v>
      </c>
      <c r="E209" s="94" t="s">
        <v>175</v>
      </c>
    </row>
    <row r="210" spans="1:5" x14ac:dyDescent="0.25">
      <c r="A210" s="95">
        <v>45225</v>
      </c>
      <c r="B210" s="99"/>
      <c r="C210" s="99"/>
      <c r="D210" s="94"/>
      <c r="E210" s="94"/>
    </row>
    <row r="211" spans="1:5" x14ac:dyDescent="0.25">
      <c r="A211" s="94"/>
      <c r="B211" s="99">
        <v>0</v>
      </c>
      <c r="C211" s="99" t="s">
        <v>23</v>
      </c>
      <c r="D211" s="94" t="s">
        <v>23</v>
      </c>
      <c r="E211" s="94" t="s">
        <v>23</v>
      </c>
    </row>
    <row r="212" spans="1:5" x14ac:dyDescent="0.25">
      <c r="A212" s="94"/>
      <c r="B212" s="99">
        <v>0</v>
      </c>
      <c r="C212" s="99"/>
      <c r="D212" s="94" t="s">
        <v>23</v>
      </c>
      <c r="E212" s="94" t="s">
        <v>23</v>
      </c>
    </row>
    <row r="213" spans="1:5" x14ac:dyDescent="0.25">
      <c r="A213" s="94"/>
      <c r="B213" s="100">
        <v>0</v>
      </c>
      <c r="C213" s="99"/>
      <c r="D213" s="94" t="s">
        <v>23</v>
      </c>
      <c r="E213" s="94" t="s">
        <v>23</v>
      </c>
    </row>
    <row r="214" spans="1:5" x14ac:dyDescent="0.25">
      <c r="A214" s="94"/>
      <c r="B214" s="99">
        <v>0</v>
      </c>
      <c r="C214" s="99"/>
      <c r="D214" s="94" t="s">
        <v>23</v>
      </c>
      <c r="E214" s="94" t="s">
        <v>23</v>
      </c>
    </row>
    <row r="215" spans="1:5" x14ac:dyDescent="0.25">
      <c r="A215" s="94"/>
      <c r="B215" s="99">
        <v>0</v>
      </c>
      <c r="C215" s="99" t="s">
        <v>23</v>
      </c>
      <c r="D215" s="98" t="s">
        <v>23</v>
      </c>
      <c r="E215" s="98" t="s">
        <v>23</v>
      </c>
    </row>
    <row r="216" spans="1:5" x14ac:dyDescent="0.25">
      <c r="A216" s="94"/>
      <c r="B216" s="99">
        <v>0</v>
      </c>
      <c r="C216" s="99"/>
      <c r="D216" s="98" t="s">
        <v>23</v>
      </c>
      <c r="E216" s="98" t="s">
        <v>23</v>
      </c>
    </row>
    <row r="217" spans="1:5" x14ac:dyDescent="0.25">
      <c r="A217" s="94"/>
      <c r="B217" s="99">
        <v>0</v>
      </c>
      <c r="C217" s="99"/>
      <c r="D217" s="98" t="s">
        <v>23</v>
      </c>
      <c r="E217" s="98" t="s">
        <v>23</v>
      </c>
    </row>
    <row r="218" spans="1:5" x14ac:dyDescent="0.25">
      <c r="A218" s="94"/>
      <c r="B218" s="100">
        <v>0</v>
      </c>
      <c r="C218" s="99"/>
      <c r="D218" s="94" t="s">
        <v>23</v>
      </c>
      <c r="E218" s="94" t="s">
        <v>23</v>
      </c>
    </row>
    <row r="219" spans="1:5" x14ac:dyDescent="0.25">
      <c r="A219" s="94"/>
      <c r="B219" s="99">
        <v>0</v>
      </c>
      <c r="C219" s="99"/>
      <c r="D219" s="94" t="s">
        <v>23</v>
      </c>
      <c r="E219" s="94" t="s">
        <v>23</v>
      </c>
    </row>
    <row r="220" spans="1:5" x14ac:dyDescent="0.25">
      <c r="A220" s="94"/>
      <c r="B220" s="99">
        <v>0</v>
      </c>
      <c r="C220" s="99"/>
      <c r="D220" s="94" t="s">
        <v>23</v>
      </c>
      <c r="E220" s="98" t="s">
        <v>23</v>
      </c>
    </row>
    <row r="221" spans="1:5" x14ac:dyDescent="0.25">
      <c r="A221" s="94"/>
      <c r="B221" s="99">
        <v>0</v>
      </c>
      <c r="C221" s="99"/>
      <c r="D221" s="98" t="s">
        <v>23</v>
      </c>
      <c r="E221" s="98" t="s">
        <v>23</v>
      </c>
    </row>
    <row r="222" spans="1:5" x14ac:dyDescent="0.25">
      <c r="A222" s="94"/>
      <c r="B222" s="99">
        <v>0</v>
      </c>
      <c r="C222" s="99"/>
      <c r="D222" s="98" t="s">
        <v>23</v>
      </c>
      <c r="E222" s="98" t="s">
        <v>23</v>
      </c>
    </row>
    <row r="223" spans="1:5" x14ac:dyDescent="0.25">
      <c r="A223" s="94"/>
      <c r="B223" s="99">
        <v>0</v>
      </c>
      <c r="C223" s="99"/>
      <c r="D223" s="94" t="s">
        <v>23</v>
      </c>
      <c r="E223" s="98" t="s">
        <v>23</v>
      </c>
    </row>
    <row r="224" spans="1:5" x14ac:dyDescent="0.25">
      <c r="A224" s="94"/>
      <c r="B224" s="100">
        <v>0</v>
      </c>
      <c r="C224" s="99"/>
      <c r="D224" s="94"/>
      <c r="E224" s="94"/>
    </row>
    <row r="225" spans="1:5" x14ac:dyDescent="0.25">
      <c r="A225" s="94"/>
      <c r="B225" s="99">
        <v>0</v>
      </c>
      <c r="C225" s="99"/>
      <c r="D225" s="94"/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/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 t="s">
        <v>23</v>
      </c>
      <c r="E230" s="94" t="s">
        <v>23</v>
      </c>
    </row>
    <row r="231" spans="1:5" x14ac:dyDescent="0.25">
      <c r="A231" s="94"/>
      <c r="B231" s="99"/>
      <c r="C231" s="99"/>
      <c r="D231" s="94" t="s">
        <v>23</v>
      </c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 t="s">
        <v>23</v>
      </c>
      <c r="B250" s="100" t="s">
        <v>23</v>
      </c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17</v>
      </c>
      <c r="B258" s="100">
        <f>B213+B218+B224</f>
        <v>0</v>
      </c>
      <c r="C258" s="100"/>
      <c r="D258" s="94"/>
      <c r="E258" s="94"/>
    </row>
    <row r="261" spans="1:5" x14ac:dyDescent="0.25">
      <c r="A261" s="94" t="s">
        <v>0</v>
      </c>
      <c r="B261" s="99" t="s">
        <v>28</v>
      </c>
      <c r="C261" s="99" t="s">
        <v>536</v>
      </c>
      <c r="D261" s="94" t="s">
        <v>537</v>
      </c>
      <c r="E261" s="94" t="s">
        <v>175</v>
      </c>
    </row>
    <row r="262" spans="1:5" x14ac:dyDescent="0.25">
      <c r="A262" s="95">
        <v>45226</v>
      </c>
      <c r="B262" s="99"/>
      <c r="C262" s="99"/>
      <c r="D262" s="94"/>
      <c r="E262" s="94"/>
    </row>
    <row r="263" spans="1:5" x14ac:dyDescent="0.25">
      <c r="A263" s="94"/>
      <c r="B263" s="99">
        <v>0</v>
      </c>
      <c r="C263" s="99" t="s">
        <v>23</v>
      </c>
      <c r="D263" s="94" t="s">
        <v>23</v>
      </c>
      <c r="E263" s="94" t="s">
        <v>23</v>
      </c>
    </row>
    <row r="264" spans="1:5" x14ac:dyDescent="0.25">
      <c r="A264" s="94"/>
      <c r="B264" s="99">
        <v>0</v>
      </c>
      <c r="C264" s="99"/>
      <c r="D264" s="94" t="s">
        <v>23</v>
      </c>
      <c r="E264" s="94" t="s">
        <v>23</v>
      </c>
    </row>
    <row r="265" spans="1:5" x14ac:dyDescent="0.25">
      <c r="A265" s="94"/>
      <c r="B265" s="100">
        <v>0</v>
      </c>
      <c r="C265" s="99"/>
      <c r="D265" s="94" t="s">
        <v>23</v>
      </c>
      <c r="E265" s="94" t="s">
        <v>23</v>
      </c>
    </row>
    <row r="266" spans="1:5" x14ac:dyDescent="0.25">
      <c r="A266" s="94"/>
      <c r="B266" s="99">
        <v>0</v>
      </c>
      <c r="C266" s="99"/>
      <c r="D266" s="94" t="s">
        <v>23</v>
      </c>
      <c r="E266" s="94" t="s">
        <v>23</v>
      </c>
    </row>
    <row r="267" spans="1:5" x14ac:dyDescent="0.25">
      <c r="A267" s="94"/>
      <c r="B267" s="99">
        <v>0</v>
      </c>
      <c r="C267" s="99" t="s">
        <v>23</v>
      </c>
      <c r="D267" s="98" t="s">
        <v>23</v>
      </c>
      <c r="E267" s="98" t="s">
        <v>23</v>
      </c>
    </row>
    <row r="268" spans="1:5" x14ac:dyDescent="0.25">
      <c r="A268" s="94"/>
      <c r="B268" s="99">
        <v>0</v>
      </c>
      <c r="C268" s="99"/>
      <c r="D268" s="98" t="s">
        <v>23</v>
      </c>
      <c r="E268" s="98" t="s">
        <v>23</v>
      </c>
    </row>
    <row r="269" spans="1:5" x14ac:dyDescent="0.25">
      <c r="A269" s="94"/>
      <c r="B269" s="99">
        <v>0</v>
      </c>
      <c r="C269" s="99"/>
      <c r="D269" s="98" t="s">
        <v>23</v>
      </c>
      <c r="E269" s="98" t="s">
        <v>23</v>
      </c>
    </row>
    <row r="270" spans="1:5" x14ac:dyDescent="0.25">
      <c r="A270" s="94"/>
      <c r="B270" s="100">
        <v>0</v>
      </c>
      <c r="C270" s="99"/>
      <c r="D270" s="94" t="s">
        <v>23</v>
      </c>
      <c r="E270" s="94" t="s">
        <v>23</v>
      </c>
    </row>
    <row r="271" spans="1:5" x14ac:dyDescent="0.25">
      <c r="A271" s="94"/>
      <c r="B271" s="99">
        <v>0</v>
      </c>
      <c r="C271" s="99"/>
      <c r="D271" s="94" t="s">
        <v>23</v>
      </c>
      <c r="E271" s="94" t="s">
        <v>23</v>
      </c>
    </row>
    <row r="272" spans="1:5" x14ac:dyDescent="0.25">
      <c r="A272" s="94"/>
      <c r="B272" s="99">
        <v>0</v>
      </c>
      <c r="C272" s="99"/>
      <c r="D272" s="94" t="s">
        <v>23</v>
      </c>
      <c r="E272" s="98" t="s">
        <v>23</v>
      </c>
    </row>
    <row r="273" spans="1:5" x14ac:dyDescent="0.25">
      <c r="A273" s="94"/>
      <c r="B273" s="99">
        <v>0</v>
      </c>
      <c r="C273" s="99"/>
      <c r="D273" s="98" t="s">
        <v>23</v>
      </c>
      <c r="E273" s="98" t="s">
        <v>23</v>
      </c>
    </row>
    <row r="274" spans="1:5" x14ac:dyDescent="0.25">
      <c r="A274" s="94"/>
      <c r="B274" s="99">
        <v>0</v>
      </c>
      <c r="C274" s="99"/>
      <c r="D274" s="98" t="s">
        <v>23</v>
      </c>
      <c r="E274" s="98" t="s">
        <v>23</v>
      </c>
    </row>
    <row r="275" spans="1:5" x14ac:dyDescent="0.25">
      <c r="A275" s="94"/>
      <c r="B275" s="99">
        <v>0</v>
      </c>
      <c r="C275" s="99"/>
      <c r="D275" s="94" t="s">
        <v>23</v>
      </c>
      <c r="E275" s="98" t="s">
        <v>23</v>
      </c>
    </row>
    <row r="276" spans="1:5" x14ac:dyDescent="0.25">
      <c r="A276" s="94"/>
      <c r="B276" s="100">
        <v>0</v>
      </c>
      <c r="C276" s="99"/>
      <c r="D276" s="94"/>
      <c r="E276" s="94"/>
    </row>
    <row r="277" spans="1:5" x14ac:dyDescent="0.25">
      <c r="A277" s="94"/>
      <c r="B277" s="99">
        <v>0</v>
      </c>
      <c r="C277" s="99"/>
      <c r="D277" s="94"/>
      <c r="E277" s="94"/>
    </row>
    <row r="278" spans="1:5" x14ac:dyDescent="0.25">
      <c r="A278" s="94"/>
      <c r="B278" s="99">
        <v>0</v>
      </c>
      <c r="C278" s="99"/>
      <c r="D278" s="94"/>
      <c r="E278" s="94"/>
    </row>
    <row r="279" spans="1:5" x14ac:dyDescent="0.25">
      <c r="A279" s="94"/>
      <c r="B279" s="99">
        <v>0</v>
      </c>
      <c r="C279" s="99"/>
      <c r="D279" s="94"/>
      <c r="E279" s="94"/>
    </row>
    <row r="280" spans="1:5" x14ac:dyDescent="0.25">
      <c r="A280" s="94"/>
      <c r="B280" s="99">
        <v>0</v>
      </c>
      <c r="C280" s="99"/>
      <c r="D280" s="94"/>
      <c r="E280" s="94"/>
    </row>
    <row r="281" spans="1:5" x14ac:dyDescent="0.25">
      <c r="A281" s="94"/>
      <c r="B281" s="99">
        <v>0</v>
      </c>
      <c r="C281" s="99"/>
      <c r="D281" s="94"/>
      <c r="E281" s="94"/>
    </row>
    <row r="282" spans="1:5" x14ac:dyDescent="0.25">
      <c r="A282" s="94"/>
      <c r="B282" s="99">
        <v>0</v>
      </c>
      <c r="C282" s="99"/>
      <c r="D282" s="94" t="s">
        <v>23</v>
      </c>
      <c r="E282" s="94" t="s">
        <v>23</v>
      </c>
    </row>
    <row r="283" spans="1:5" x14ac:dyDescent="0.25">
      <c r="A283" s="94"/>
      <c r="B283" s="99"/>
      <c r="C283" s="99"/>
      <c r="D283" s="94" t="s">
        <v>23</v>
      </c>
      <c r="E283" s="94"/>
    </row>
    <row r="284" spans="1:5" x14ac:dyDescent="0.25">
      <c r="A284" s="94"/>
      <c r="B284" s="99"/>
      <c r="C284" s="99"/>
      <c r="D284" s="94"/>
      <c r="E284" s="94"/>
    </row>
    <row r="285" spans="1:5" x14ac:dyDescent="0.25">
      <c r="A285" s="94"/>
      <c r="B285" s="99"/>
      <c r="C285" s="99"/>
      <c r="D285" s="94"/>
      <c r="E285" s="94"/>
    </row>
    <row r="286" spans="1:5" x14ac:dyDescent="0.25">
      <c r="A286" s="94"/>
      <c r="B286" s="99"/>
      <c r="C286" s="99"/>
      <c r="D286" s="94"/>
      <c r="E286" s="94"/>
    </row>
    <row r="287" spans="1:5" x14ac:dyDescent="0.25">
      <c r="A287" s="94"/>
      <c r="B287" s="99"/>
      <c r="C287" s="99"/>
      <c r="D287" s="94"/>
      <c r="E287" s="94"/>
    </row>
    <row r="288" spans="1:5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 t="s">
        <v>23</v>
      </c>
      <c r="B302" s="100" t="s">
        <v>23</v>
      </c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17</v>
      </c>
      <c r="B310" s="100">
        <f>B265+B270+B276</f>
        <v>0</v>
      </c>
      <c r="C310" s="100"/>
      <c r="D310" s="94"/>
      <c r="E310" s="94"/>
    </row>
    <row r="313" spans="1:5" x14ac:dyDescent="0.25">
      <c r="A313" s="94" t="s">
        <v>0</v>
      </c>
      <c r="B313" s="99" t="s">
        <v>28</v>
      </c>
      <c r="C313" s="99" t="s">
        <v>536</v>
      </c>
      <c r="D313" s="94" t="s">
        <v>537</v>
      </c>
      <c r="E313" s="94" t="s">
        <v>175</v>
      </c>
    </row>
    <row r="314" spans="1:5" x14ac:dyDescent="0.25">
      <c r="A314" s="95">
        <v>45229</v>
      </c>
      <c r="B314" s="99"/>
      <c r="C314" s="99"/>
      <c r="D314" s="94"/>
      <c r="E314" s="94"/>
    </row>
    <row r="315" spans="1:5" x14ac:dyDescent="0.25">
      <c r="A315" s="94"/>
      <c r="B315" s="99">
        <v>403</v>
      </c>
      <c r="C315" s="99" t="s">
        <v>23</v>
      </c>
      <c r="D315" s="94" t="s">
        <v>1839</v>
      </c>
      <c r="E315" s="94" t="s">
        <v>23</v>
      </c>
    </row>
    <row r="316" spans="1:5" x14ac:dyDescent="0.25">
      <c r="A316" s="94"/>
      <c r="B316" s="99">
        <v>218</v>
      </c>
      <c r="C316" s="99"/>
      <c r="D316" s="94" t="s">
        <v>1840</v>
      </c>
      <c r="E316" s="94" t="s">
        <v>23</v>
      </c>
    </row>
    <row r="317" spans="1:5" x14ac:dyDescent="0.25">
      <c r="A317" s="94"/>
      <c r="B317" s="100">
        <f>SUM(B315:B316)</f>
        <v>621</v>
      </c>
      <c r="C317" s="99"/>
      <c r="D317" s="94" t="s">
        <v>23</v>
      </c>
      <c r="E317" s="94" t="s">
        <v>23</v>
      </c>
    </row>
    <row r="318" spans="1:5" x14ac:dyDescent="0.25">
      <c r="A318" s="94"/>
      <c r="B318" s="99">
        <v>0</v>
      </c>
      <c r="C318" s="99"/>
      <c r="D318" s="94" t="s">
        <v>23</v>
      </c>
      <c r="E318" s="94" t="s">
        <v>23</v>
      </c>
    </row>
    <row r="319" spans="1:5" x14ac:dyDescent="0.25">
      <c r="A319" s="94"/>
      <c r="B319" s="99">
        <v>590</v>
      </c>
      <c r="C319" s="99" t="s">
        <v>23</v>
      </c>
      <c r="D319" s="98" t="s">
        <v>23</v>
      </c>
      <c r="E319" s="98" t="s">
        <v>23</v>
      </c>
    </row>
    <row r="320" spans="1:5" x14ac:dyDescent="0.25">
      <c r="A320" s="94"/>
      <c r="B320" s="99">
        <v>562</v>
      </c>
      <c r="C320" s="99"/>
      <c r="D320" s="98" t="s">
        <v>23</v>
      </c>
      <c r="E320" s="98" t="s">
        <v>23</v>
      </c>
    </row>
    <row r="321" spans="1:5" x14ac:dyDescent="0.25">
      <c r="A321" s="94"/>
      <c r="B321" s="99">
        <v>82.08</v>
      </c>
      <c r="C321" s="99"/>
      <c r="D321" s="98" t="s">
        <v>23</v>
      </c>
      <c r="E321" s="98" t="s">
        <v>23</v>
      </c>
    </row>
    <row r="322" spans="1:5" x14ac:dyDescent="0.25">
      <c r="A322" s="94"/>
      <c r="B322" s="124">
        <v>201.67</v>
      </c>
      <c r="C322" s="99"/>
      <c r="D322" s="94" t="s">
        <v>23</v>
      </c>
      <c r="E322" s="94" t="s">
        <v>23</v>
      </c>
    </row>
    <row r="323" spans="1:5" x14ac:dyDescent="0.25">
      <c r="A323" s="94"/>
      <c r="B323" s="99">
        <v>130.01</v>
      </c>
      <c r="C323" s="99"/>
      <c r="D323" s="94" t="s">
        <v>23</v>
      </c>
      <c r="E323" s="94" t="s">
        <v>23</v>
      </c>
    </row>
    <row r="324" spans="1:5" x14ac:dyDescent="0.25">
      <c r="A324" s="94"/>
      <c r="B324" s="100">
        <f>SUM(B318:B323)</f>
        <v>1565.76</v>
      </c>
      <c r="C324" s="99"/>
      <c r="D324" s="94" t="s">
        <v>23</v>
      </c>
      <c r="E324" s="98" t="s">
        <v>23</v>
      </c>
    </row>
    <row r="325" spans="1:5" x14ac:dyDescent="0.25">
      <c r="A325" s="94"/>
      <c r="B325" s="99">
        <v>0</v>
      </c>
      <c r="C325" s="99"/>
      <c r="D325" s="98" t="s">
        <v>23</v>
      </c>
      <c r="E325" s="98" t="s">
        <v>23</v>
      </c>
    </row>
    <row r="326" spans="1:5" x14ac:dyDescent="0.25">
      <c r="A326" s="94"/>
      <c r="B326" s="99">
        <v>0</v>
      </c>
      <c r="C326" s="99"/>
      <c r="D326" s="98" t="s">
        <v>23</v>
      </c>
      <c r="E326" s="98" t="s">
        <v>23</v>
      </c>
    </row>
    <row r="327" spans="1:5" x14ac:dyDescent="0.25">
      <c r="A327" s="94"/>
      <c r="B327" s="99">
        <v>0</v>
      </c>
      <c r="C327" s="99"/>
      <c r="D327" s="94" t="s">
        <v>23</v>
      </c>
      <c r="E327" s="98" t="s">
        <v>23</v>
      </c>
    </row>
    <row r="328" spans="1:5" x14ac:dyDescent="0.25">
      <c r="A328" s="94"/>
      <c r="B328" s="124">
        <v>400</v>
      </c>
      <c r="C328" s="99"/>
      <c r="D328" s="94"/>
      <c r="E328" s="94"/>
    </row>
    <row r="329" spans="1:5" x14ac:dyDescent="0.25">
      <c r="A329" s="94"/>
      <c r="B329" s="99">
        <v>110</v>
      </c>
      <c r="C329" s="99"/>
      <c r="D329" s="94"/>
      <c r="E329" s="94"/>
    </row>
    <row r="330" spans="1:5" x14ac:dyDescent="0.25">
      <c r="A330" s="94"/>
      <c r="B330" s="99">
        <v>929.5</v>
      </c>
      <c r="C330" s="99"/>
      <c r="D330" s="94"/>
      <c r="E330" s="94"/>
    </row>
    <row r="331" spans="1:5" x14ac:dyDescent="0.25">
      <c r="A331" s="94"/>
      <c r="B331" s="99">
        <v>663.5</v>
      </c>
      <c r="C331" s="99"/>
      <c r="D331" s="94"/>
      <c r="E331" s="94"/>
    </row>
    <row r="332" spans="1:5" x14ac:dyDescent="0.25">
      <c r="A332" s="94"/>
      <c r="B332" s="99">
        <v>630.5</v>
      </c>
      <c r="C332" s="99"/>
      <c r="D332" s="94"/>
      <c r="E332" s="94"/>
    </row>
    <row r="333" spans="1:5" x14ac:dyDescent="0.25">
      <c r="A333" s="94"/>
      <c r="B333" s="99">
        <v>52</v>
      </c>
      <c r="C333" s="99"/>
      <c r="D333" s="94"/>
      <c r="E333" s="94"/>
    </row>
    <row r="334" spans="1:5" x14ac:dyDescent="0.25">
      <c r="A334" s="94"/>
      <c r="B334" s="99">
        <v>16</v>
      </c>
      <c r="C334" s="99"/>
      <c r="D334" s="94" t="s">
        <v>23</v>
      </c>
      <c r="E334" s="94" t="s">
        <v>23</v>
      </c>
    </row>
    <row r="335" spans="1:5" x14ac:dyDescent="0.25">
      <c r="A335" s="94"/>
      <c r="B335" s="99"/>
      <c r="C335" s="99"/>
      <c r="D335" s="94" t="s">
        <v>23</v>
      </c>
      <c r="E335" s="94"/>
    </row>
    <row r="336" spans="1:5" x14ac:dyDescent="0.25">
      <c r="A336" s="94"/>
      <c r="B336" s="99">
        <f>SUM(B325:B335)</f>
        <v>2801.5</v>
      </c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 t="s">
        <v>23</v>
      </c>
      <c r="B354" s="100" t="s">
        <v>23</v>
      </c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17</v>
      </c>
      <c r="B362" s="100">
        <f>B317+B322+B328</f>
        <v>1222.67</v>
      </c>
      <c r="C362" s="100"/>
      <c r="D362" s="94"/>
      <c r="E362" s="94"/>
    </row>
    <row r="365" spans="1:5" x14ac:dyDescent="0.25">
      <c r="A365" s="94" t="s">
        <v>0</v>
      </c>
      <c r="B365" s="99" t="s">
        <v>28</v>
      </c>
      <c r="C365" s="99" t="s">
        <v>536</v>
      </c>
      <c r="D365" s="94" t="s">
        <v>537</v>
      </c>
      <c r="E365" s="94" t="s">
        <v>175</v>
      </c>
    </row>
    <row r="366" spans="1:5" x14ac:dyDescent="0.25">
      <c r="A366" s="95">
        <v>45230</v>
      </c>
      <c r="B366" s="99"/>
      <c r="C366" s="99"/>
      <c r="D366" s="94"/>
      <c r="E366" s="94"/>
    </row>
    <row r="367" spans="1:5" x14ac:dyDescent="0.25">
      <c r="A367" s="94"/>
      <c r="B367" s="99">
        <v>0</v>
      </c>
      <c r="C367" s="99" t="s">
        <v>23</v>
      </c>
      <c r="D367" s="94" t="s">
        <v>23</v>
      </c>
      <c r="E367" s="94" t="s">
        <v>23</v>
      </c>
    </row>
    <row r="368" spans="1:5" x14ac:dyDescent="0.25">
      <c r="A368" s="94"/>
      <c r="B368" s="99">
        <v>0</v>
      </c>
      <c r="C368" s="99"/>
      <c r="D368" s="94" t="s">
        <v>23</v>
      </c>
      <c r="E368" s="94" t="s">
        <v>23</v>
      </c>
    </row>
    <row r="369" spans="1:5" x14ac:dyDescent="0.25">
      <c r="A369" s="94"/>
      <c r="B369" s="100">
        <v>0</v>
      </c>
      <c r="C369" s="99"/>
      <c r="D369" s="94" t="s">
        <v>23</v>
      </c>
      <c r="E369" s="94" t="s">
        <v>23</v>
      </c>
    </row>
    <row r="370" spans="1:5" x14ac:dyDescent="0.25">
      <c r="A370" s="94"/>
      <c r="B370" s="99">
        <v>0</v>
      </c>
      <c r="C370" s="99"/>
      <c r="D370" s="94" t="s">
        <v>23</v>
      </c>
      <c r="E370" s="94" t="s">
        <v>23</v>
      </c>
    </row>
    <row r="371" spans="1:5" x14ac:dyDescent="0.25">
      <c r="A371" s="94"/>
      <c r="B371" s="99">
        <v>0</v>
      </c>
      <c r="C371" s="99" t="s">
        <v>23</v>
      </c>
      <c r="D371" s="98" t="s">
        <v>23</v>
      </c>
      <c r="E371" s="98" t="s">
        <v>23</v>
      </c>
    </row>
    <row r="372" spans="1:5" x14ac:dyDescent="0.25">
      <c r="A372" s="94"/>
      <c r="B372" s="99">
        <v>0</v>
      </c>
      <c r="C372" s="99"/>
      <c r="D372" s="98" t="s">
        <v>23</v>
      </c>
      <c r="E372" s="98" t="s">
        <v>23</v>
      </c>
    </row>
    <row r="373" spans="1:5" x14ac:dyDescent="0.25">
      <c r="A373" s="94"/>
      <c r="B373" s="99">
        <v>0</v>
      </c>
      <c r="C373" s="99"/>
      <c r="D373" s="98" t="s">
        <v>23</v>
      </c>
      <c r="E373" s="98" t="s">
        <v>23</v>
      </c>
    </row>
    <row r="374" spans="1:5" x14ac:dyDescent="0.25">
      <c r="A374" s="94"/>
      <c r="B374" s="100">
        <v>0</v>
      </c>
      <c r="C374" s="99"/>
      <c r="D374" s="94" t="s">
        <v>23</v>
      </c>
      <c r="E374" s="94" t="s">
        <v>23</v>
      </c>
    </row>
    <row r="375" spans="1:5" x14ac:dyDescent="0.25">
      <c r="A375" s="94"/>
      <c r="B375" s="99">
        <v>0</v>
      </c>
      <c r="C375" s="99"/>
      <c r="D375" s="94" t="s">
        <v>23</v>
      </c>
      <c r="E375" s="94" t="s">
        <v>23</v>
      </c>
    </row>
    <row r="376" spans="1:5" x14ac:dyDescent="0.25">
      <c r="A376" s="94"/>
      <c r="B376" s="99">
        <v>0</v>
      </c>
      <c r="C376" s="99"/>
      <c r="D376" s="94" t="s">
        <v>23</v>
      </c>
      <c r="E376" s="98" t="s">
        <v>23</v>
      </c>
    </row>
    <row r="377" spans="1:5" x14ac:dyDescent="0.25">
      <c r="A377" s="94"/>
      <c r="B377" s="99">
        <v>0</v>
      </c>
      <c r="C377" s="99"/>
      <c r="D377" s="98" t="s">
        <v>23</v>
      </c>
      <c r="E377" s="98" t="s">
        <v>23</v>
      </c>
    </row>
    <row r="378" spans="1:5" x14ac:dyDescent="0.25">
      <c r="A378" s="94"/>
      <c r="B378" s="99">
        <v>0</v>
      </c>
      <c r="C378" s="99"/>
      <c r="D378" s="98" t="s">
        <v>23</v>
      </c>
      <c r="E378" s="98" t="s">
        <v>23</v>
      </c>
    </row>
    <row r="379" spans="1:5" x14ac:dyDescent="0.25">
      <c r="A379" s="94"/>
      <c r="B379" s="99">
        <v>0</v>
      </c>
      <c r="C379" s="99"/>
      <c r="D379" s="94" t="s">
        <v>23</v>
      </c>
      <c r="E379" s="98" t="s">
        <v>23</v>
      </c>
    </row>
    <row r="380" spans="1:5" x14ac:dyDescent="0.25">
      <c r="A380" s="94"/>
      <c r="B380" s="100">
        <v>0</v>
      </c>
      <c r="C380" s="99"/>
      <c r="D380" s="94"/>
      <c r="E380" s="94"/>
    </row>
    <row r="381" spans="1:5" x14ac:dyDescent="0.25">
      <c r="A381" s="94"/>
      <c r="B381" s="99">
        <v>0</v>
      </c>
      <c r="C381" s="99"/>
      <c r="D381" s="94"/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/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 t="s">
        <v>23</v>
      </c>
      <c r="E386" s="94" t="s">
        <v>23</v>
      </c>
    </row>
    <row r="387" spans="1:5" x14ac:dyDescent="0.25">
      <c r="A387" s="94"/>
      <c r="B387" s="99"/>
      <c r="C387" s="99"/>
      <c r="D387" s="94" t="s">
        <v>23</v>
      </c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 t="s">
        <v>23</v>
      </c>
      <c r="B406" s="100" t="s">
        <v>23</v>
      </c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17</v>
      </c>
      <c r="B414" s="100">
        <f>B369+B374+B380</f>
        <v>0</v>
      </c>
      <c r="C414" s="100"/>
      <c r="D414" s="94"/>
      <c r="E414" s="94"/>
    </row>
    <row r="417" spans="1:5" x14ac:dyDescent="0.25">
      <c r="A417" s="94" t="s">
        <v>0</v>
      </c>
      <c r="B417" s="99" t="s">
        <v>28</v>
      </c>
      <c r="C417" s="99" t="s">
        <v>536</v>
      </c>
      <c r="D417" s="94" t="s">
        <v>537</v>
      </c>
      <c r="E417" s="94" t="s">
        <v>175</v>
      </c>
    </row>
    <row r="418" spans="1:5" x14ac:dyDescent="0.25">
      <c r="A418" s="95">
        <v>45225</v>
      </c>
      <c r="B418" s="99"/>
      <c r="C418" s="99"/>
      <c r="D418" s="94"/>
      <c r="E418" s="94"/>
    </row>
    <row r="419" spans="1:5" x14ac:dyDescent="0.25">
      <c r="A419" s="94"/>
      <c r="B419" s="99">
        <v>0</v>
      </c>
      <c r="C419" s="99" t="s">
        <v>23</v>
      </c>
      <c r="D419" s="94" t="s">
        <v>23</v>
      </c>
      <c r="E419" s="94" t="s">
        <v>23</v>
      </c>
    </row>
    <row r="420" spans="1:5" x14ac:dyDescent="0.25">
      <c r="A420" s="94"/>
      <c r="B420" s="99">
        <v>0</v>
      </c>
      <c r="C420" s="99"/>
      <c r="D420" s="94" t="s">
        <v>23</v>
      </c>
      <c r="E420" s="94" t="s">
        <v>23</v>
      </c>
    </row>
    <row r="421" spans="1:5" x14ac:dyDescent="0.25">
      <c r="A421" s="94"/>
      <c r="B421" s="100">
        <v>0</v>
      </c>
      <c r="C421" s="99"/>
      <c r="D421" s="94" t="s">
        <v>23</v>
      </c>
      <c r="E421" s="94" t="s">
        <v>23</v>
      </c>
    </row>
    <row r="422" spans="1:5" x14ac:dyDescent="0.25">
      <c r="A422" s="94"/>
      <c r="B422" s="99">
        <v>0</v>
      </c>
      <c r="C422" s="99"/>
      <c r="D422" s="94" t="s">
        <v>23</v>
      </c>
      <c r="E422" s="94" t="s">
        <v>23</v>
      </c>
    </row>
    <row r="423" spans="1:5" x14ac:dyDescent="0.25">
      <c r="A423" s="94"/>
      <c r="B423" s="99">
        <v>0</v>
      </c>
      <c r="C423" s="99" t="s">
        <v>23</v>
      </c>
      <c r="D423" s="98" t="s">
        <v>23</v>
      </c>
      <c r="E423" s="98" t="s">
        <v>23</v>
      </c>
    </row>
    <row r="424" spans="1:5" x14ac:dyDescent="0.25">
      <c r="A424" s="94"/>
      <c r="B424" s="99">
        <v>0</v>
      </c>
      <c r="C424" s="99"/>
      <c r="D424" s="98" t="s">
        <v>23</v>
      </c>
      <c r="E424" s="98" t="s">
        <v>23</v>
      </c>
    </row>
    <row r="425" spans="1:5" x14ac:dyDescent="0.25">
      <c r="A425" s="94"/>
      <c r="B425" s="99">
        <v>0</v>
      </c>
      <c r="C425" s="99"/>
      <c r="D425" s="98" t="s">
        <v>23</v>
      </c>
      <c r="E425" s="98" t="s">
        <v>23</v>
      </c>
    </row>
    <row r="426" spans="1:5" x14ac:dyDescent="0.25">
      <c r="A426" s="94"/>
      <c r="B426" s="100">
        <v>0</v>
      </c>
      <c r="C426" s="99"/>
      <c r="D426" s="94" t="s">
        <v>23</v>
      </c>
      <c r="E426" s="94" t="s">
        <v>23</v>
      </c>
    </row>
    <row r="427" spans="1:5" x14ac:dyDescent="0.25">
      <c r="A427" s="94"/>
      <c r="B427" s="99">
        <v>0</v>
      </c>
      <c r="C427" s="99"/>
      <c r="D427" s="94" t="s">
        <v>23</v>
      </c>
      <c r="E427" s="94" t="s">
        <v>23</v>
      </c>
    </row>
    <row r="428" spans="1:5" x14ac:dyDescent="0.25">
      <c r="A428" s="94"/>
      <c r="B428" s="99">
        <v>0</v>
      </c>
      <c r="C428" s="99"/>
      <c r="D428" s="94" t="s">
        <v>23</v>
      </c>
      <c r="E428" s="98" t="s">
        <v>23</v>
      </c>
    </row>
    <row r="429" spans="1:5" x14ac:dyDescent="0.25">
      <c r="A429" s="94"/>
      <c r="B429" s="99">
        <v>0</v>
      </c>
      <c r="C429" s="99"/>
      <c r="D429" s="98" t="s">
        <v>23</v>
      </c>
      <c r="E429" s="98" t="s">
        <v>23</v>
      </c>
    </row>
    <row r="430" spans="1:5" x14ac:dyDescent="0.25">
      <c r="A430" s="94"/>
      <c r="B430" s="99">
        <v>0</v>
      </c>
      <c r="C430" s="99"/>
      <c r="D430" s="98" t="s">
        <v>23</v>
      </c>
      <c r="E430" s="98" t="s">
        <v>23</v>
      </c>
    </row>
    <row r="431" spans="1:5" x14ac:dyDescent="0.25">
      <c r="A431" s="94"/>
      <c r="B431" s="99">
        <v>0</v>
      </c>
      <c r="C431" s="99"/>
      <c r="D431" s="94" t="s">
        <v>23</v>
      </c>
      <c r="E431" s="98" t="s">
        <v>23</v>
      </c>
    </row>
    <row r="432" spans="1:5" x14ac:dyDescent="0.25">
      <c r="A432" s="94"/>
      <c r="B432" s="100">
        <v>0</v>
      </c>
      <c r="C432" s="99"/>
      <c r="D432" s="94"/>
      <c r="E432" s="94"/>
    </row>
    <row r="433" spans="1:5" x14ac:dyDescent="0.25">
      <c r="A433" s="94"/>
      <c r="B433" s="99">
        <v>0</v>
      </c>
      <c r="C433" s="99"/>
      <c r="D433" s="94"/>
      <c r="E433" s="94"/>
    </row>
    <row r="434" spans="1:5" x14ac:dyDescent="0.25">
      <c r="A434" s="94"/>
      <c r="B434" s="99">
        <v>0</v>
      </c>
      <c r="C434" s="99"/>
      <c r="D434" s="94"/>
      <c r="E434" s="94"/>
    </row>
    <row r="435" spans="1:5" x14ac:dyDescent="0.25">
      <c r="A435" s="94"/>
      <c r="B435" s="99">
        <v>0</v>
      </c>
      <c r="C435" s="99"/>
      <c r="D435" s="94"/>
      <c r="E435" s="94"/>
    </row>
    <row r="436" spans="1:5" x14ac:dyDescent="0.25">
      <c r="A436" s="94"/>
      <c r="B436" s="99">
        <v>0</v>
      </c>
      <c r="C436" s="99"/>
      <c r="D436" s="94"/>
      <c r="E436" s="94"/>
    </row>
    <row r="437" spans="1:5" x14ac:dyDescent="0.25">
      <c r="A437" s="94"/>
      <c r="B437" s="99">
        <v>0</v>
      </c>
      <c r="C437" s="99"/>
      <c r="D437" s="94"/>
      <c r="E437" s="94"/>
    </row>
    <row r="438" spans="1:5" x14ac:dyDescent="0.25">
      <c r="A438" s="94"/>
      <c r="B438" s="99">
        <v>0</v>
      </c>
      <c r="C438" s="99"/>
      <c r="D438" s="94" t="s">
        <v>23</v>
      </c>
      <c r="E438" s="94" t="s">
        <v>23</v>
      </c>
    </row>
    <row r="439" spans="1:5" x14ac:dyDescent="0.25">
      <c r="A439" s="94"/>
      <c r="B439" s="99"/>
      <c r="C439" s="99"/>
      <c r="D439" s="94" t="s">
        <v>23</v>
      </c>
      <c r="E439" s="94"/>
    </row>
    <row r="440" spans="1:5" x14ac:dyDescent="0.25">
      <c r="A440" s="94"/>
      <c r="B440" s="99"/>
      <c r="C440" s="99"/>
      <c r="D440" s="94"/>
      <c r="E440" s="94"/>
    </row>
    <row r="441" spans="1:5" x14ac:dyDescent="0.25">
      <c r="A441" s="94"/>
      <c r="B441" s="99"/>
      <c r="C441" s="99"/>
      <c r="D441" s="94"/>
      <c r="E441" s="94"/>
    </row>
    <row r="442" spans="1:5" x14ac:dyDescent="0.25">
      <c r="A442" s="94"/>
      <c r="B442" s="99"/>
      <c r="C442" s="99"/>
      <c r="D442" s="94"/>
      <c r="E442" s="94"/>
    </row>
    <row r="443" spans="1:5" x14ac:dyDescent="0.25">
      <c r="A443" s="94"/>
      <c r="B443" s="99"/>
      <c r="C443" s="99"/>
      <c r="D443" s="94"/>
      <c r="E443" s="94"/>
    </row>
    <row r="444" spans="1:5" x14ac:dyDescent="0.25">
      <c r="A444" s="94"/>
      <c r="B444" s="99"/>
      <c r="C444" s="99"/>
      <c r="D444" s="94"/>
      <c r="E444" s="94"/>
    </row>
    <row r="445" spans="1:5" x14ac:dyDescent="0.25">
      <c r="A445" s="94"/>
      <c r="B445" s="99"/>
      <c r="C445" s="99"/>
      <c r="D445" s="94"/>
      <c r="E445" s="94"/>
    </row>
    <row r="446" spans="1:5" x14ac:dyDescent="0.25">
      <c r="A446" s="94"/>
      <c r="B446" s="99"/>
      <c r="C446" s="99"/>
      <c r="D446" s="94"/>
      <c r="E446" s="94"/>
    </row>
    <row r="447" spans="1:5" x14ac:dyDescent="0.25">
      <c r="A447" s="94"/>
      <c r="B447" s="99"/>
      <c r="C447" s="99"/>
      <c r="D447" s="94"/>
      <c r="E447" s="94"/>
    </row>
    <row r="448" spans="1:5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 t="s">
        <v>23</v>
      </c>
      <c r="B458" s="100" t="s">
        <v>23</v>
      </c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17</v>
      </c>
      <c r="B466" s="100">
        <f>B421+B426+B432</f>
        <v>0</v>
      </c>
      <c r="C466" s="100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1841</v>
      </c>
    </row>
    <row r="4" spans="1:11" x14ac:dyDescent="0.25">
      <c r="A4" s="94" t="s">
        <v>176</v>
      </c>
      <c r="B4" s="94" t="s">
        <v>1842</v>
      </c>
      <c r="C4" s="94" t="s">
        <v>1843</v>
      </c>
      <c r="D4" s="94" t="s">
        <v>1844</v>
      </c>
      <c r="E4" s="94" t="s">
        <v>28</v>
      </c>
      <c r="F4" s="94" t="s">
        <v>1845</v>
      </c>
      <c r="G4" s="94" t="s">
        <v>1846</v>
      </c>
      <c r="H4" s="94"/>
      <c r="I4" s="94" t="s">
        <v>1847</v>
      </c>
      <c r="J4" s="94"/>
      <c r="K4" s="94" t="s">
        <v>175</v>
      </c>
    </row>
    <row r="5" spans="1:11" x14ac:dyDescent="0.25">
      <c r="A5" s="94"/>
      <c r="B5" s="94" t="s">
        <v>1848</v>
      </c>
      <c r="C5" s="94" t="s">
        <v>23</v>
      </c>
      <c r="D5" s="94" t="s">
        <v>710</v>
      </c>
      <c r="E5" s="94">
        <v>364.39</v>
      </c>
      <c r="F5" s="94" t="s">
        <v>409</v>
      </c>
      <c r="G5" s="95">
        <v>45187</v>
      </c>
      <c r="H5" s="95"/>
      <c r="I5" s="94" t="s">
        <v>1849</v>
      </c>
      <c r="J5" s="94"/>
      <c r="K5" s="94" t="s">
        <v>1850</v>
      </c>
    </row>
    <row r="6" spans="1:11" x14ac:dyDescent="0.25">
      <c r="A6" s="94"/>
      <c r="B6" s="94" t="s">
        <v>23</v>
      </c>
      <c r="C6" s="94"/>
      <c r="D6" s="94" t="s">
        <v>23</v>
      </c>
      <c r="E6" s="94">
        <v>0</v>
      </c>
      <c r="F6" s="94" t="s">
        <v>23</v>
      </c>
      <c r="G6" s="95" t="s">
        <v>23</v>
      </c>
      <c r="H6" s="95"/>
      <c r="I6" s="94" t="s">
        <v>23</v>
      </c>
      <c r="J6" s="94"/>
      <c r="K6" s="94" t="s">
        <v>23</v>
      </c>
    </row>
    <row r="7" spans="1:11" x14ac:dyDescent="0.25">
      <c r="A7" s="94"/>
      <c r="B7" s="94" t="s">
        <v>23</v>
      </c>
      <c r="C7" s="94"/>
      <c r="D7" s="94" t="s">
        <v>23</v>
      </c>
      <c r="E7" s="94">
        <v>0</v>
      </c>
      <c r="F7" s="94" t="s">
        <v>23</v>
      </c>
      <c r="G7" s="95" t="s">
        <v>23</v>
      </c>
      <c r="H7" s="95"/>
      <c r="I7" s="94" t="s">
        <v>23</v>
      </c>
      <c r="J7" s="94"/>
      <c r="K7" s="94" t="s">
        <v>23</v>
      </c>
    </row>
    <row r="8" spans="1:11" x14ac:dyDescent="0.25">
      <c r="A8" s="94"/>
      <c r="B8" s="94" t="s">
        <v>23</v>
      </c>
      <c r="C8" s="94"/>
      <c r="D8" s="94" t="s">
        <v>23</v>
      </c>
      <c r="E8" s="94">
        <v>0</v>
      </c>
      <c r="F8" s="94" t="s">
        <v>23</v>
      </c>
      <c r="G8" s="95" t="s">
        <v>23</v>
      </c>
      <c r="H8" s="95"/>
      <c r="I8" s="94" t="s">
        <v>23</v>
      </c>
      <c r="J8" s="94"/>
      <c r="K8" s="94" t="s">
        <v>23</v>
      </c>
    </row>
    <row r="9" spans="1:11" x14ac:dyDescent="0.25">
      <c r="A9" s="94"/>
      <c r="B9" s="94" t="s">
        <v>23</v>
      </c>
      <c r="C9" s="94"/>
      <c r="D9" s="94" t="s">
        <v>23</v>
      </c>
      <c r="E9" s="94">
        <v>0</v>
      </c>
      <c r="F9" s="94" t="s">
        <v>23</v>
      </c>
      <c r="G9" s="95" t="s">
        <v>23</v>
      </c>
      <c r="H9" s="95"/>
      <c r="I9" s="94" t="s">
        <v>23</v>
      </c>
      <c r="J9" s="94"/>
      <c r="K9" s="94" t="s">
        <v>23</v>
      </c>
    </row>
    <row r="10" spans="1:11" x14ac:dyDescent="0.25">
      <c r="A10" s="94"/>
      <c r="B10" s="94" t="s">
        <v>23</v>
      </c>
      <c r="C10" s="94"/>
      <c r="D10" s="94" t="s">
        <v>23</v>
      </c>
      <c r="E10" s="94">
        <v>0</v>
      </c>
      <c r="F10" s="94" t="s">
        <v>23</v>
      </c>
      <c r="G10" s="95" t="s">
        <v>23</v>
      </c>
      <c r="H10" s="95"/>
      <c r="I10" s="94" t="s">
        <v>23</v>
      </c>
      <c r="J10" s="94"/>
      <c r="K10" s="94" t="s">
        <v>23</v>
      </c>
    </row>
    <row r="11" spans="1:11" x14ac:dyDescent="0.25">
      <c r="A11" s="94"/>
      <c r="B11" s="94" t="s">
        <v>23</v>
      </c>
      <c r="C11" s="94"/>
      <c r="D11" s="94" t="s">
        <v>23</v>
      </c>
      <c r="E11" s="94">
        <v>0</v>
      </c>
      <c r="F11" s="94" t="s">
        <v>23</v>
      </c>
      <c r="G11" s="95" t="s">
        <v>23</v>
      </c>
      <c r="H11" s="95"/>
      <c r="I11" s="94" t="s">
        <v>23</v>
      </c>
      <c r="J11" s="94"/>
      <c r="K11" s="94" t="s">
        <v>23</v>
      </c>
    </row>
    <row r="12" spans="1:11" x14ac:dyDescent="0.25">
      <c r="A12" s="94"/>
      <c r="B12" s="94" t="s">
        <v>23</v>
      </c>
      <c r="C12" s="94" t="s">
        <v>23</v>
      </c>
      <c r="D12" s="94" t="s">
        <v>23</v>
      </c>
      <c r="E12" s="94">
        <v>0</v>
      </c>
      <c r="F12" s="94" t="s">
        <v>23</v>
      </c>
      <c r="G12" s="95" t="s">
        <v>23</v>
      </c>
      <c r="H12" s="95"/>
      <c r="I12" s="94" t="s">
        <v>23</v>
      </c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 t="s">
        <v>23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 t="s">
        <v>23</v>
      </c>
      <c r="F22" s="94"/>
      <c r="G22" s="94"/>
      <c r="H22" s="94"/>
      <c r="I22" s="94"/>
      <c r="J22" s="94"/>
      <c r="K22" s="94"/>
    </row>
    <row r="23" spans="1:11" x14ac:dyDescent="0.25">
      <c r="A23" s="94"/>
      <c r="B23" s="94" t="s">
        <v>23</v>
      </c>
      <c r="C23" s="94" t="s">
        <v>23</v>
      </c>
      <c r="D23" s="94" t="s">
        <v>23</v>
      </c>
      <c r="E23" s="94" t="s">
        <v>23</v>
      </c>
      <c r="F23" s="94" t="s">
        <v>23</v>
      </c>
      <c r="G23" s="95" t="s">
        <v>23</v>
      </c>
      <c r="H23" s="95"/>
      <c r="I23" s="94" t="s">
        <v>23</v>
      </c>
      <c r="J23" s="94"/>
      <c r="K23" s="94" t="s">
        <v>23</v>
      </c>
    </row>
    <row r="24" spans="1:11" x14ac:dyDescent="0.25">
      <c r="A24" s="94"/>
      <c r="B24" s="94" t="s">
        <v>23</v>
      </c>
      <c r="C24" s="94" t="s">
        <v>23</v>
      </c>
      <c r="D24" s="94" t="s">
        <v>23</v>
      </c>
      <c r="E24" s="94" t="s">
        <v>23</v>
      </c>
      <c r="F24" s="94" t="s">
        <v>23</v>
      </c>
      <c r="G24" s="95" t="s">
        <v>23</v>
      </c>
      <c r="H24" s="95"/>
      <c r="I24" s="94" t="s">
        <v>23</v>
      </c>
      <c r="J24" s="94"/>
      <c r="K24" s="94" t="s">
        <v>23</v>
      </c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9" t="s">
        <v>1851</v>
      </c>
    </row>
    <row r="37" spans="1:12" x14ac:dyDescent="0.25">
      <c r="A37" s="94" t="s">
        <v>176</v>
      </c>
      <c r="B37" s="94" t="s">
        <v>1842</v>
      </c>
      <c r="C37" s="94" t="s">
        <v>1843</v>
      </c>
      <c r="D37" s="94" t="s">
        <v>1844</v>
      </c>
      <c r="E37" s="94" t="s">
        <v>28</v>
      </c>
      <c r="F37" s="94" t="s">
        <v>1845</v>
      </c>
      <c r="G37" s="94" t="s">
        <v>1852</v>
      </c>
      <c r="H37" s="94" t="s">
        <v>1853</v>
      </c>
      <c r="I37" s="94" t="s">
        <v>1847</v>
      </c>
      <c r="J37" s="94"/>
      <c r="K37" s="94" t="s">
        <v>175</v>
      </c>
      <c r="L37" s="94" t="s">
        <v>1854</v>
      </c>
    </row>
    <row r="38" spans="1:12" x14ac:dyDescent="0.25">
      <c r="A38" s="98" t="s">
        <v>292</v>
      </c>
      <c r="B38" s="94" t="s">
        <v>1855</v>
      </c>
      <c r="C38" s="94">
        <v>110747433</v>
      </c>
      <c r="D38" s="94" t="s">
        <v>1856</v>
      </c>
      <c r="E38" s="94">
        <v>166</v>
      </c>
      <c r="F38" s="94" t="s">
        <v>126</v>
      </c>
      <c r="G38" s="95">
        <v>45202</v>
      </c>
      <c r="H38" s="95"/>
      <c r="I38" s="94" t="s">
        <v>1849</v>
      </c>
      <c r="J38" s="94"/>
      <c r="K38" s="94" t="s">
        <v>1857</v>
      </c>
      <c r="L38" s="94" t="s">
        <v>1858</v>
      </c>
    </row>
    <row r="39" spans="1:12" x14ac:dyDescent="0.25">
      <c r="A39" s="98" t="s">
        <v>292</v>
      </c>
      <c r="B39" s="94" t="s">
        <v>1855</v>
      </c>
      <c r="C39" s="94"/>
      <c r="D39" s="94" t="s">
        <v>1859</v>
      </c>
      <c r="E39" s="94">
        <v>276</v>
      </c>
      <c r="F39" s="94" t="s">
        <v>126</v>
      </c>
      <c r="G39" s="95">
        <v>45209</v>
      </c>
      <c r="H39" s="95"/>
      <c r="I39" s="94" t="s">
        <v>1849</v>
      </c>
      <c r="J39" s="94"/>
      <c r="K39" s="94" t="s">
        <v>1860</v>
      </c>
      <c r="L39" s="94" t="s">
        <v>1861</v>
      </c>
    </row>
    <row r="40" spans="1:12" x14ac:dyDescent="0.25">
      <c r="A40" s="98" t="s">
        <v>292</v>
      </c>
      <c r="B40" s="94" t="s">
        <v>1855</v>
      </c>
      <c r="C40" s="94"/>
      <c r="D40" s="94" t="s">
        <v>1862</v>
      </c>
      <c r="E40" s="94">
        <v>276</v>
      </c>
      <c r="F40" s="94" t="s">
        <v>126</v>
      </c>
      <c r="G40" s="95">
        <v>45209</v>
      </c>
      <c r="H40" s="95"/>
      <c r="I40" s="94" t="s">
        <v>1849</v>
      </c>
      <c r="J40" s="94"/>
      <c r="K40" s="94"/>
      <c r="L40" s="94" t="s">
        <v>1861</v>
      </c>
    </row>
    <row r="41" spans="1:12" x14ac:dyDescent="0.25">
      <c r="A41" s="98" t="s">
        <v>292</v>
      </c>
      <c r="B41" s="94" t="s">
        <v>1830</v>
      </c>
      <c r="C41" s="94"/>
      <c r="D41" s="94" t="s">
        <v>1863</v>
      </c>
      <c r="E41" s="94">
        <v>51.38</v>
      </c>
      <c r="F41" s="94" t="s">
        <v>126</v>
      </c>
      <c r="G41" s="95">
        <v>45208</v>
      </c>
      <c r="H41" s="95"/>
      <c r="I41" s="94" t="s">
        <v>1849</v>
      </c>
      <c r="J41" s="94"/>
      <c r="K41" s="94"/>
      <c r="L41" s="94"/>
    </row>
    <row r="42" spans="1:12" x14ac:dyDescent="0.25">
      <c r="A42" s="98" t="s">
        <v>292</v>
      </c>
      <c r="B42" s="94" t="s">
        <v>1830</v>
      </c>
      <c r="C42" s="94"/>
      <c r="D42" s="94" t="s">
        <v>1864</v>
      </c>
      <c r="E42" s="94">
        <v>114.5</v>
      </c>
      <c r="F42" s="94" t="s">
        <v>126</v>
      </c>
      <c r="G42" s="95">
        <v>45205</v>
      </c>
      <c r="H42" s="95"/>
      <c r="I42" s="94" t="s">
        <v>1865</v>
      </c>
      <c r="J42" s="94"/>
      <c r="K42" s="94" t="s">
        <v>1866</v>
      </c>
      <c r="L42" s="94"/>
    </row>
    <row r="43" spans="1:12" x14ac:dyDescent="0.25">
      <c r="A43" s="98" t="s">
        <v>292</v>
      </c>
      <c r="B43" s="94" t="s">
        <v>1830</v>
      </c>
      <c r="C43" s="94"/>
      <c r="D43" s="94" t="s">
        <v>1867</v>
      </c>
      <c r="E43" s="94">
        <v>144</v>
      </c>
      <c r="F43" s="94" t="s">
        <v>126</v>
      </c>
      <c r="G43" s="95">
        <v>45209</v>
      </c>
      <c r="H43" s="95"/>
      <c r="I43" s="94" t="s">
        <v>1865</v>
      </c>
      <c r="J43" s="94"/>
      <c r="K43" s="94" t="s">
        <v>1868</v>
      </c>
      <c r="L43" s="94"/>
    </row>
    <row r="44" spans="1:12" x14ac:dyDescent="0.25">
      <c r="A44" s="98" t="s">
        <v>292</v>
      </c>
      <c r="B44" s="94" t="s">
        <v>1855</v>
      </c>
      <c r="C44" s="94"/>
      <c r="D44" s="94" t="s">
        <v>1869</v>
      </c>
      <c r="E44" s="94">
        <v>970</v>
      </c>
      <c r="F44" s="94" t="s">
        <v>126</v>
      </c>
      <c r="G44" s="95">
        <v>45216</v>
      </c>
      <c r="H44" s="95"/>
      <c r="I44" s="94" t="s">
        <v>1849</v>
      </c>
      <c r="J44" s="94"/>
      <c r="K44" s="94" t="s">
        <v>1870</v>
      </c>
      <c r="L44" s="94" t="s">
        <v>1871</v>
      </c>
    </row>
    <row r="45" spans="1:12" x14ac:dyDescent="0.25">
      <c r="A45" s="98" t="s">
        <v>292</v>
      </c>
      <c r="B45" s="94" t="s">
        <v>1872</v>
      </c>
      <c r="C45" s="94" t="s">
        <v>23</v>
      </c>
      <c r="D45" s="94" t="s">
        <v>1873</v>
      </c>
      <c r="E45" s="94">
        <v>264.56</v>
      </c>
      <c r="F45" s="94" t="s">
        <v>126</v>
      </c>
      <c r="G45" s="95">
        <v>45219</v>
      </c>
      <c r="H45" s="95"/>
      <c r="I45" s="94" t="s">
        <v>1849</v>
      </c>
      <c r="J45" s="94"/>
      <c r="K45" s="94"/>
      <c r="L45" s="94"/>
    </row>
    <row r="46" spans="1:12" x14ac:dyDescent="0.25">
      <c r="A46" s="98" t="s">
        <v>292</v>
      </c>
      <c r="B46" s="98" t="s">
        <v>1830</v>
      </c>
      <c r="C46" s="94"/>
      <c r="D46" s="98" t="s">
        <v>1874</v>
      </c>
      <c r="E46" s="94">
        <v>60</v>
      </c>
      <c r="F46" s="98" t="s">
        <v>126</v>
      </c>
      <c r="G46" s="95">
        <v>45223</v>
      </c>
      <c r="H46" s="95"/>
      <c r="I46" s="98" t="s">
        <v>1849</v>
      </c>
      <c r="J46" s="98"/>
      <c r="K46" s="94"/>
      <c r="L46" s="94"/>
    </row>
    <row r="47" spans="1:12" x14ac:dyDescent="0.25">
      <c r="A47" s="98" t="s">
        <v>292</v>
      </c>
      <c r="B47" s="98" t="s">
        <v>1830</v>
      </c>
      <c r="C47" s="94"/>
      <c r="D47" s="98" t="s">
        <v>1875</v>
      </c>
      <c r="E47" s="94">
        <v>284.44</v>
      </c>
      <c r="F47" s="98" t="s">
        <v>126</v>
      </c>
      <c r="G47" s="95">
        <v>45223</v>
      </c>
      <c r="H47" s="95"/>
      <c r="I47" s="98" t="s">
        <v>1849</v>
      </c>
      <c r="J47" s="98"/>
      <c r="K47" s="98" t="s">
        <v>1876</v>
      </c>
      <c r="L47" s="94"/>
    </row>
    <row r="48" spans="1:12" x14ac:dyDescent="0.25">
      <c r="A48" s="98" t="s">
        <v>292</v>
      </c>
      <c r="B48" s="98" t="s">
        <v>1872</v>
      </c>
      <c r="C48" s="94"/>
      <c r="D48" s="98" t="s">
        <v>1877</v>
      </c>
      <c r="E48" s="94">
        <v>138.88999999999999</v>
      </c>
      <c r="F48" s="98" t="s">
        <v>126</v>
      </c>
      <c r="G48" s="95">
        <v>45226</v>
      </c>
      <c r="H48" s="95"/>
      <c r="I48" s="98" t="s">
        <v>1849</v>
      </c>
      <c r="J48" s="98"/>
      <c r="K48" s="94"/>
      <c r="L48" s="94"/>
    </row>
    <row r="49" spans="1:12" x14ac:dyDescent="0.25">
      <c r="A49" s="98" t="s">
        <v>292</v>
      </c>
      <c r="B49" s="98" t="s">
        <v>1872</v>
      </c>
      <c r="C49" s="94"/>
      <c r="D49" s="98" t="s">
        <v>1301</v>
      </c>
      <c r="E49" s="94">
        <v>302.38</v>
      </c>
      <c r="F49" s="98" t="s">
        <v>126</v>
      </c>
      <c r="G49" s="95">
        <v>45226</v>
      </c>
      <c r="H49" s="95"/>
      <c r="I49" s="98" t="s">
        <v>1849</v>
      </c>
      <c r="J49" s="98"/>
      <c r="K49" s="94"/>
      <c r="L49" s="94"/>
    </row>
    <row r="50" spans="1:12" x14ac:dyDescent="0.25">
      <c r="A50" s="98" t="s">
        <v>292</v>
      </c>
      <c r="B50" s="98" t="s">
        <v>1872</v>
      </c>
      <c r="C50" s="94"/>
      <c r="D50" s="98" t="s">
        <v>1878</v>
      </c>
      <c r="E50" s="94">
        <v>181.43</v>
      </c>
      <c r="F50" s="98" t="s">
        <v>126</v>
      </c>
      <c r="G50" s="95">
        <v>45226</v>
      </c>
      <c r="H50" s="95"/>
      <c r="I50" s="98" t="s">
        <v>1849</v>
      </c>
      <c r="J50" s="98"/>
      <c r="K50" s="94"/>
      <c r="L50" s="94"/>
    </row>
    <row r="51" spans="1:12" x14ac:dyDescent="0.25">
      <c r="A51" s="98" t="s">
        <v>292</v>
      </c>
      <c r="B51" s="94" t="s">
        <v>1872</v>
      </c>
      <c r="C51" s="94"/>
      <c r="D51" s="94" t="s">
        <v>1879</v>
      </c>
      <c r="E51" s="94">
        <v>318</v>
      </c>
      <c r="F51" s="94" t="s">
        <v>126</v>
      </c>
      <c r="G51" s="95">
        <v>45229</v>
      </c>
      <c r="H51" s="94"/>
      <c r="I51" s="94" t="s">
        <v>1849</v>
      </c>
      <c r="J51" s="94"/>
      <c r="K51" s="94"/>
      <c r="L51" s="94"/>
    </row>
    <row r="52" spans="1:12" x14ac:dyDescent="0.25">
      <c r="A52" s="94" t="s">
        <v>292</v>
      </c>
      <c r="B52" s="94" t="s">
        <v>1872</v>
      </c>
      <c r="C52" s="94"/>
      <c r="D52" s="94" t="s">
        <v>1880</v>
      </c>
      <c r="E52" s="94">
        <v>182.45</v>
      </c>
      <c r="F52" s="94" t="s">
        <v>1881</v>
      </c>
      <c r="G52" s="95">
        <v>45230</v>
      </c>
      <c r="H52" s="94"/>
      <c r="I52" s="94" t="s">
        <v>1849</v>
      </c>
      <c r="J52" s="94"/>
      <c r="K52" s="94"/>
      <c r="L52" s="94"/>
    </row>
    <row r="53" spans="1:12" x14ac:dyDescent="0.25">
      <c r="A53" s="98" t="s">
        <v>23</v>
      </c>
      <c r="B53" s="94"/>
      <c r="C53" s="94"/>
      <c r="D53" s="94"/>
      <c r="E53" s="127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8" t="s">
        <v>1882</v>
      </c>
      <c r="B55" s="94" t="s">
        <v>1855</v>
      </c>
      <c r="C55" s="94">
        <v>9017430</v>
      </c>
      <c r="D55" s="94" t="s">
        <v>1883</v>
      </c>
      <c r="E55" s="94">
        <v>1200</v>
      </c>
      <c r="F55" s="94" t="s">
        <v>126</v>
      </c>
      <c r="G55" s="95">
        <v>45211</v>
      </c>
      <c r="H55" s="95"/>
      <c r="I55" s="94" t="s">
        <v>1849</v>
      </c>
      <c r="J55" s="94" t="s">
        <v>1884</v>
      </c>
      <c r="K55" s="94" t="s">
        <v>1885</v>
      </c>
      <c r="L55" s="94"/>
    </row>
    <row r="56" spans="1:12" x14ac:dyDescent="0.25">
      <c r="A56" s="98" t="s">
        <v>1886</v>
      </c>
      <c r="B56" s="94" t="s">
        <v>1855</v>
      </c>
      <c r="C56" s="94">
        <v>110840672</v>
      </c>
      <c r="D56" s="94" t="s">
        <v>1887</v>
      </c>
      <c r="E56" s="94">
        <v>5000</v>
      </c>
      <c r="F56" s="94" t="s">
        <v>126</v>
      </c>
      <c r="G56" s="95">
        <v>45218</v>
      </c>
      <c r="H56" s="95"/>
      <c r="I56" s="94" t="s">
        <v>1849</v>
      </c>
      <c r="J56" s="94" t="s">
        <v>1888</v>
      </c>
      <c r="K56" s="94" t="s">
        <v>1886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1889</v>
      </c>
    </row>
    <row r="69" spans="1:12" x14ac:dyDescent="0.25">
      <c r="A69" s="94" t="s">
        <v>176</v>
      </c>
      <c r="B69" s="94" t="s">
        <v>1842</v>
      </c>
      <c r="C69" s="94" t="s">
        <v>1843</v>
      </c>
      <c r="D69" s="94" t="s">
        <v>1844</v>
      </c>
      <c r="E69" s="94" t="s">
        <v>28</v>
      </c>
      <c r="F69" s="94" t="s">
        <v>1845</v>
      </c>
      <c r="G69" s="94" t="s">
        <v>1852</v>
      </c>
      <c r="H69" s="94" t="s">
        <v>1853</v>
      </c>
      <c r="I69" s="94" t="s">
        <v>1847</v>
      </c>
      <c r="J69" s="94" t="s">
        <v>1890</v>
      </c>
      <c r="K69" s="94" t="s">
        <v>175</v>
      </c>
      <c r="L69" s="94" t="s">
        <v>1854</v>
      </c>
    </row>
    <row r="70" spans="1:12" ht="13.8" customHeight="1" x14ac:dyDescent="0.25">
      <c r="A70" s="98" t="s">
        <v>292</v>
      </c>
      <c r="B70" s="94" t="s">
        <v>1855</v>
      </c>
      <c r="C70" s="129">
        <v>110701964</v>
      </c>
      <c r="D70" s="130" t="s">
        <v>1891</v>
      </c>
      <c r="E70" s="94">
        <v>519</v>
      </c>
      <c r="F70" s="94" t="s">
        <v>126</v>
      </c>
      <c r="G70" s="95">
        <v>45232</v>
      </c>
      <c r="H70" s="95"/>
      <c r="I70" s="98" t="s">
        <v>1889</v>
      </c>
      <c r="J70" s="98" t="s">
        <v>493</v>
      </c>
      <c r="K70" s="98" t="s">
        <v>1892</v>
      </c>
      <c r="L70" s="98" t="s">
        <v>1893</v>
      </c>
    </row>
    <row r="71" spans="1:12" x14ac:dyDescent="0.25">
      <c r="A71" s="98" t="s">
        <v>292</v>
      </c>
      <c r="B71" s="94" t="s">
        <v>1855</v>
      </c>
      <c r="C71" s="94">
        <v>110701965</v>
      </c>
      <c r="D71" s="98" t="s">
        <v>1894</v>
      </c>
      <c r="E71" s="94">
        <v>397</v>
      </c>
      <c r="F71" s="94" t="s">
        <v>126</v>
      </c>
      <c r="G71" s="95">
        <v>45232</v>
      </c>
      <c r="H71" s="95"/>
      <c r="I71" s="98" t="s">
        <v>1889</v>
      </c>
      <c r="J71" s="98" t="s">
        <v>493</v>
      </c>
      <c r="K71" s="98" t="s">
        <v>1892</v>
      </c>
      <c r="L71" s="98" t="s">
        <v>1893</v>
      </c>
    </row>
    <row r="72" spans="1:12" x14ac:dyDescent="0.25">
      <c r="A72" s="98" t="s">
        <v>292</v>
      </c>
      <c r="B72" s="94" t="s">
        <v>1895</v>
      </c>
      <c r="C72" s="94">
        <v>9041617</v>
      </c>
      <c r="D72" s="94" t="s">
        <v>1896</v>
      </c>
      <c r="E72" s="94">
        <v>203.4</v>
      </c>
      <c r="F72" s="94" t="s">
        <v>126</v>
      </c>
      <c r="G72" s="95">
        <v>45236</v>
      </c>
      <c r="H72" s="95" t="s">
        <v>23</v>
      </c>
      <c r="I72" s="94" t="s">
        <v>1889</v>
      </c>
      <c r="J72" s="94" t="s">
        <v>493</v>
      </c>
      <c r="K72" s="94"/>
      <c r="L72" s="98" t="s">
        <v>23</v>
      </c>
    </row>
    <row r="73" spans="1:12" x14ac:dyDescent="0.25">
      <c r="A73" s="98" t="s">
        <v>292</v>
      </c>
      <c r="B73" s="94" t="s">
        <v>1872</v>
      </c>
      <c r="C73" s="94">
        <v>9042617</v>
      </c>
      <c r="D73" s="94" t="s">
        <v>1897</v>
      </c>
      <c r="E73" s="94">
        <v>486</v>
      </c>
      <c r="F73" s="94" t="s">
        <v>409</v>
      </c>
      <c r="G73" s="95">
        <v>45236</v>
      </c>
      <c r="H73" s="95"/>
      <c r="I73" s="94" t="s">
        <v>1889</v>
      </c>
      <c r="J73" s="94" t="s">
        <v>493</v>
      </c>
      <c r="K73" s="94"/>
      <c r="L73" s="94"/>
    </row>
    <row r="74" spans="1:12" x14ac:dyDescent="0.25">
      <c r="A74" s="98" t="s">
        <v>292</v>
      </c>
      <c r="B74" s="94" t="s">
        <v>1830</v>
      </c>
      <c r="C74" s="94">
        <v>1107502785</v>
      </c>
      <c r="D74" s="94" t="s">
        <v>1898</v>
      </c>
      <c r="E74" s="94">
        <v>146</v>
      </c>
      <c r="F74" s="94" t="s">
        <v>126</v>
      </c>
      <c r="G74" s="95">
        <v>45237</v>
      </c>
      <c r="H74" s="95">
        <v>45236</v>
      </c>
      <c r="I74" s="94" t="s">
        <v>1889</v>
      </c>
      <c r="J74" s="94" t="s">
        <v>493</v>
      </c>
      <c r="K74" s="94" t="s">
        <v>23</v>
      </c>
      <c r="L74" s="94"/>
    </row>
    <row r="75" spans="1:12" x14ac:dyDescent="0.25">
      <c r="A75" s="98" t="s">
        <v>292</v>
      </c>
      <c r="B75" s="94" t="s">
        <v>1827</v>
      </c>
      <c r="C75" s="94">
        <v>9057184</v>
      </c>
      <c r="D75" s="94" t="s">
        <v>1899</v>
      </c>
      <c r="E75" s="94">
        <v>300.83999999999997</v>
      </c>
      <c r="F75" s="94" t="s">
        <v>126</v>
      </c>
      <c r="G75" s="95">
        <v>45237</v>
      </c>
      <c r="H75" s="95" t="s">
        <v>23</v>
      </c>
      <c r="I75" s="94" t="s">
        <v>1889</v>
      </c>
      <c r="J75" s="94" t="s">
        <v>493</v>
      </c>
      <c r="K75" s="94" t="s">
        <v>23</v>
      </c>
      <c r="L75" s="94"/>
    </row>
    <row r="76" spans="1:12" x14ac:dyDescent="0.25">
      <c r="A76" s="98" t="s">
        <v>292</v>
      </c>
      <c r="B76" s="94" t="s">
        <v>1872</v>
      </c>
      <c r="C76" s="94">
        <v>116549013</v>
      </c>
      <c r="D76" s="94" t="s">
        <v>1900</v>
      </c>
      <c r="E76" s="94">
        <v>201.93</v>
      </c>
      <c r="F76" s="94" t="s">
        <v>126</v>
      </c>
      <c r="G76" s="95">
        <v>45238</v>
      </c>
      <c r="H76" s="95"/>
      <c r="I76" s="94" t="s">
        <v>1889</v>
      </c>
      <c r="J76" s="94" t="s">
        <v>493</v>
      </c>
      <c r="K76" s="94" t="s">
        <v>23</v>
      </c>
      <c r="L76" s="98" t="s">
        <v>23</v>
      </c>
    </row>
    <row r="77" spans="1:12" x14ac:dyDescent="0.25">
      <c r="A77" s="98" t="s">
        <v>292</v>
      </c>
      <c r="B77" s="94" t="s">
        <v>1855</v>
      </c>
      <c r="C77" s="94">
        <v>116536597</v>
      </c>
      <c r="D77" s="94" t="s">
        <v>1901</v>
      </c>
      <c r="E77" s="94">
        <v>169</v>
      </c>
      <c r="F77" s="94" t="s">
        <v>126</v>
      </c>
      <c r="G77" s="95">
        <v>45238</v>
      </c>
      <c r="H77" s="95"/>
      <c r="I77" s="94" t="s">
        <v>1889</v>
      </c>
      <c r="J77" s="94" t="s">
        <v>493</v>
      </c>
      <c r="K77" s="94"/>
      <c r="L77" s="94"/>
    </row>
    <row r="78" spans="1:12" x14ac:dyDescent="0.25">
      <c r="A78" s="98" t="s">
        <v>292</v>
      </c>
      <c r="B78" s="98" t="s">
        <v>1830</v>
      </c>
      <c r="C78" s="94">
        <v>110750257</v>
      </c>
      <c r="D78" s="98" t="s">
        <v>1902</v>
      </c>
      <c r="E78" s="94">
        <v>91</v>
      </c>
      <c r="F78" s="98" t="s">
        <v>1819</v>
      </c>
      <c r="G78" s="95">
        <v>45237</v>
      </c>
      <c r="H78" s="95"/>
      <c r="I78" s="94" t="s">
        <v>1889</v>
      </c>
      <c r="J78" s="98" t="s">
        <v>493</v>
      </c>
      <c r="K78" s="94" t="s">
        <v>23</v>
      </c>
      <c r="L78" s="94"/>
    </row>
    <row r="79" spans="1:12" x14ac:dyDescent="0.25">
      <c r="A79" s="98" t="s">
        <v>292</v>
      </c>
      <c r="B79" s="98" t="s">
        <v>1830</v>
      </c>
      <c r="C79" s="94">
        <v>11075030</v>
      </c>
      <c r="D79" s="98" t="s">
        <v>1903</v>
      </c>
      <c r="E79" s="94">
        <v>96</v>
      </c>
      <c r="F79" s="98" t="s">
        <v>1819</v>
      </c>
      <c r="G79" s="95">
        <v>45237</v>
      </c>
      <c r="H79" s="95"/>
      <c r="I79" s="94" t="s">
        <v>1889</v>
      </c>
      <c r="J79" s="98" t="s">
        <v>493</v>
      </c>
      <c r="K79" s="98" t="s">
        <v>23</v>
      </c>
      <c r="L79" s="94"/>
    </row>
    <row r="80" spans="1:12" x14ac:dyDescent="0.25">
      <c r="A80" s="98" t="s">
        <v>292</v>
      </c>
      <c r="B80" s="98" t="s">
        <v>1855</v>
      </c>
      <c r="C80" s="94"/>
      <c r="D80" s="98" t="s">
        <v>706</v>
      </c>
      <c r="E80" s="94">
        <v>124.33</v>
      </c>
      <c r="F80" s="98" t="s">
        <v>409</v>
      </c>
      <c r="G80" s="95">
        <v>45244</v>
      </c>
      <c r="H80" s="95"/>
      <c r="I80" s="94" t="s">
        <v>1889</v>
      </c>
      <c r="J80" s="98" t="s">
        <v>493</v>
      </c>
      <c r="K80" s="94"/>
      <c r="L80" s="94"/>
    </row>
    <row r="81" spans="1:12" x14ac:dyDescent="0.25">
      <c r="A81" s="98" t="s">
        <v>292</v>
      </c>
      <c r="B81" s="98" t="s">
        <v>1855</v>
      </c>
      <c r="C81" s="94">
        <v>65636831</v>
      </c>
      <c r="D81" s="98" t="s">
        <v>1904</v>
      </c>
      <c r="E81" s="94">
        <v>1090</v>
      </c>
      <c r="F81" s="98" t="s">
        <v>126</v>
      </c>
      <c r="G81" s="95">
        <v>45252</v>
      </c>
      <c r="H81" s="95"/>
      <c r="I81" s="94" t="s">
        <v>1889</v>
      </c>
      <c r="J81" s="98" t="s">
        <v>493</v>
      </c>
      <c r="K81" s="94"/>
      <c r="L81" s="94"/>
    </row>
    <row r="82" spans="1:12" x14ac:dyDescent="0.25">
      <c r="A82" s="98" t="s">
        <v>292</v>
      </c>
      <c r="B82" s="98" t="s">
        <v>1827</v>
      </c>
      <c r="C82" s="94">
        <v>9019546</v>
      </c>
      <c r="D82" s="98" t="s">
        <v>1905</v>
      </c>
      <c r="E82" s="94">
        <v>356</v>
      </c>
      <c r="F82" s="98" t="s">
        <v>409</v>
      </c>
      <c r="G82" s="95">
        <v>45250</v>
      </c>
      <c r="H82" s="95"/>
      <c r="I82" s="98" t="s">
        <v>1889</v>
      </c>
      <c r="J82" s="98" t="s">
        <v>493</v>
      </c>
      <c r="K82" s="94"/>
      <c r="L82" s="94"/>
    </row>
    <row r="83" spans="1:12" x14ac:dyDescent="0.25">
      <c r="A83" s="98" t="s">
        <v>292</v>
      </c>
      <c r="B83" s="94" t="s">
        <v>1855</v>
      </c>
      <c r="C83" s="94">
        <v>112008721</v>
      </c>
      <c r="D83" s="94" t="s">
        <v>943</v>
      </c>
      <c r="E83" s="94">
        <v>848.7</v>
      </c>
      <c r="F83" s="94" t="s">
        <v>126</v>
      </c>
      <c r="G83" s="95">
        <v>45253</v>
      </c>
      <c r="H83" s="94"/>
      <c r="I83" s="94" t="s">
        <v>1889</v>
      </c>
      <c r="J83" s="94" t="s">
        <v>493</v>
      </c>
      <c r="K83" s="94"/>
      <c r="L83" s="94"/>
    </row>
    <row r="84" spans="1:12" x14ac:dyDescent="0.25">
      <c r="A84" s="94" t="s">
        <v>292</v>
      </c>
      <c r="B84" s="94" t="s">
        <v>1855</v>
      </c>
      <c r="C84" s="94">
        <v>116567055</v>
      </c>
      <c r="D84" s="94" t="s">
        <v>1906</v>
      </c>
      <c r="E84" s="94">
        <v>1397.5</v>
      </c>
      <c r="F84" s="94" t="s">
        <v>126</v>
      </c>
      <c r="G84" s="95">
        <v>45250</v>
      </c>
      <c r="H84" s="94"/>
      <c r="I84" s="94" t="s">
        <v>1889</v>
      </c>
      <c r="J84" s="94" t="s">
        <v>493</v>
      </c>
      <c r="K84" s="94"/>
      <c r="L84" s="94"/>
    </row>
    <row r="85" spans="1:12" x14ac:dyDescent="0.25">
      <c r="A85" s="98" t="s">
        <v>23</v>
      </c>
      <c r="B85" s="94"/>
      <c r="C85" s="94"/>
      <c r="D85" s="94" t="s">
        <v>23</v>
      </c>
      <c r="E85" s="94"/>
      <c r="F85" s="94"/>
      <c r="G85" s="94" t="s">
        <v>23</v>
      </c>
      <c r="H85" s="94"/>
      <c r="I85" s="94" t="s">
        <v>23</v>
      </c>
      <c r="J85" s="94"/>
      <c r="K85" s="94" t="s">
        <v>23</v>
      </c>
      <c r="L85" s="94"/>
    </row>
    <row r="86" spans="1:12" x14ac:dyDescent="0.25">
      <c r="A86" s="94" t="s">
        <v>23</v>
      </c>
      <c r="B86" s="94"/>
      <c r="C86" s="94"/>
      <c r="D86" s="94"/>
      <c r="E86" s="94"/>
      <c r="F86" s="94"/>
      <c r="G86" s="94" t="s">
        <v>23</v>
      </c>
      <c r="H86" s="94"/>
      <c r="I86" s="94" t="s">
        <v>23</v>
      </c>
      <c r="J86" s="94"/>
      <c r="K86" s="94" t="s">
        <v>23</v>
      </c>
      <c r="L86" s="94"/>
    </row>
    <row r="87" spans="1:12" x14ac:dyDescent="0.25">
      <c r="A87" s="98" t="s">
        <v>292</v>
      </c>
      <c r="B87" s="94" t="s">
        <v>1830</v>
      </c>
      <c r="C87" s="94">
        <v>9113092</v>
      </c>
      <c r="D87" s="94" t="s">
        <v>23</v>
      </c>
      <c r="E87" s="94">
        <v>62.19</v>
      </c>
      <c r="F87" s="94" t="s">
        <v>126</v>
      </c>
      <c r="G87" s="95">
        <v>45260</v>
      </c>
      <c r="H87" s="95"/>
      <c r="I87" s="94" t="s">
        <v>1889</v>
      </c>
      <c r="J87" s="94" t="s">
        <v>493</v>
      </c>
      <c r="K87" s="94" t="s">
        <v>23</v>
      </c>
      <c r="L87" s="94"/>
    </row>
    <row r="88" spans="1:12" x14ac:dyDescent="0.25">
      <c r="A88" s="98" t="s">
        <v>23</v>
      </c>
      <c r="B88" s="94" t="s">
        <v>23</v>
      </c>
      <c r="C88" s="94" t="s">
        <v>23</v>
      </c>
      <c r="D88" s="94" t="s">
        <v>23</v>
      </c>
      <c r="E88" s="94" t="s">
        <v>23</v>
      </c>
      <c r="F88" s="94" t="s">
        <v>23</v>
      </c>
      <c r="G88" s="95" t="s">
        <v>23</v>
      </c>
      <c r="H88" s="95"/>
      <c r="I88" s="94" t="s">
        <v>23</v>
      </c>
      <c r="J88" s="94"/>
      <c r="K88" s="94" t="s">
        <v>23</v>
      </c>
      <c r="L88" s="94"/>
    </row>
    <row r="89" spans="1:12" x14ac:dyDescent="0.25">
      <c r="A89" s="98" t="s">
        <v>23</v>
      </c>
      <c r="B89" s="98" t="s">
        <v>23</v>
      </c>
      <c r="C89" s="128" t="s">
        <v>23</v>
      </c>
      <c r="D89" s="98" t="s">
        <v>23</v>
      </c>
      <c r="E89" s="98" t="s">
        <v>23</v>
      </c>
      <c r="F89" s="98" t="s">
        <v>23</v>
      </c>
      <c r="G89" s="94"/>
      <c r="H89" s="94"/>
      <c r="I89" s="94"/>
      <c r="J89" s="94"/>
      <c r="K89" s="98" t="s">
        <v>23</v>
      </c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1907</v>
      </c>
    </row>
    <row r="101" spans="1:12" x14ac:dyDescent="0.25">
      <c r="A101" s="94" t="s">
        <v>176</v>
      </c>
      <c r="B101" s="94" t="s">
        <v>1842</v>
      </c>
      <c r="C101" s="94" t="s">
        <v>1843</v>
      </c>
      <c r="D101" s="94" t="s">
        <v>1844</v>
      </c>
      <c r="E101" s="94" t="s">
        <v>28</v>
      </c>
      <c r="F101" s="94" t="s">
        <v>1845</v>
      </c>
      <c r="G101" s="94" t="s">
        <v>1852</v>
      </c>
      <c r="H101" s="94" t="s">
        <v>1853</v>
      </c>
      <c r="I101" s="94" t="s">
        <v>1847</v>
      </c>
      <c r="J101" s="94" t="s">
        <v>1890</v>
      </c>
      <c r="K101" s="94" t="s">
        <v>175</v>
      </c>
      <c r="L101" s="94" t="s">
        <v>1854</v>
      </c>
    </row>
    <row r="102" spans="1:12" x14ac:dyDescent="0.25">
      <c r="A102" s="98" t="s">
        <v>23</v>
      </c>
      <c r="B102" s="94" t="s">
        <v>23</v>
      </c>
      <c r="C102" t="s">
        <v>1908</v>
      </c>
      <c r="D102" t="s">
        <v>1909</v>
      </c>
      <c r="E102">
        <v>716</v>
      </c>
      <c r="F102" t="s">
        <v>1910</v>
      </c>
      <c r="G102" s="95" t="s">
        <v>23</v>
      </c>
      <c r="H102" t="s">
        <v>1911</v>
      </c>
      <c r="I102" s="98" t="s">
        <v>23</v>
      </c>
      <c r="J102" s="98" t="s">
        <v>23</v>
      </c>
      <c r="K102" s="98" t="s">
        <v>23</v>
      </c>
      <c r="L102" s="98" t="s">
        <v>23</v>
      </c>
    </row>
    <row r="103" spans="1:12" x14ac:dyDescent="0.25">
      <c r="A103" s="98" t="s">
        <v>23</v>
      </c>
      <c r="B103" s="94" t="s">
        <v>23</v>
      </c>
      <c r="C103" t="s">
        <v>1912</v>
      </c>
      <c r="D103" t="s">
        <v>1913</v>
      </c>
      <c r="E103">
        <v>795.5</v>
      </c>
      <c r="F103" t="s">
        <v>1914</v>
      </c>
      <c r="G103" s="95" t="s">
        <v>23</v>
      </c>
      <c r="H103" t="s">
        <v>1915</v>
      </c>
      <c r="I103" s="98" t="s">
        <v>23</v>
      </c>
      <c r="J103" s="98" t="s">
        <v>23</v>
      </c>
      <c r="K103" s="98" t="s">
        <v>23</v>
      </c>
      <c r="L103" s="98" t="s">
        <v>23</v>
      </c>
    </row>
    <row r="104" spans="1:12" x14ac:dyDescent="0.25">
      <c r="A104" s="98" t="s">
        <v>23</v>
      </c>
      <c r="B104" s="94" t="s">
        <v>23</v>
      </c>
      <c r="C104" t="s">
        <v>1916</v>
      </c>
      <c r="D104" t="s">
        <v>1917</v>
      </c>
      <c r="E104">
        <v>320.77</v>
      </c>
      <c r="F104" t="s">
        <v>1914</v>
      </c>
      <c r="G104" s="95" t="s">
        <v>23</v>
      </c>
      <c r="H104" t="s">
        <v>1918</v>
      </c>
      <c r="I104" s="94" t="s">
        <v>23</v>
      </c>
      <c r="J104" s="94" t="s">
        <v>23</v>
      </c>
      <c r="K104" s="94"/>
      <c r="L104" s="98" t="s">
        <v>23</v>
      </c>
    </row>
    <row r="105" spans="1:12" x14ac:dyDescent="0.25">
      <c r="A105" s="98" t="s">
        <v>23</v>
      </c>
      <c r="B105" s="94" t="s">
        <v>23</v>
      </c>
      <c r="C105" t="s">
        <v>1919</v>
      </c>
      <c r="D105" t="s">
        <v>1920</v>
      </c>
      <c r="E105">
        <v>473</v>
      </c>
      <c r="F105" t="s">
        <v>1914</v>
      </c>
      <c r="G105" s="95" t="s">
        <v>23</v>
      </c>
      <c r="H105" t="s">
        <v>1911</v>
      </c>
      <c r="I105" s="94" t="s">
        <v>23</v>
      </c>
      <c r="J105" s="94" t="s">
        <v>23</v>
      </c>
      <c r="K105" s="94"/>
      <c r="L105" s="94"/>
    </row>
    <row r="106" spans="1:12" x14ac:dyDescent="0.25">
      <c r="A106" s="98" t="s">
        <v>23</v>
      </c>
      <c r="B106" s="94" t="s">
        <v>23</v>
      </c>
      <c r="C106" t="s">
        <v>1921</v>
      </c>
      <c r="D106" t="s">
        <v>1922</v>
      </c>
      <c r="E106">
        <v>292.45999999999998</v>
      </c>
      <c r="F106" t="s">
        <v>1914</v>
      </c>
      <c r="G106" s="95" t="s">
        <v>23</v>
      </c>
      <c r="H106" t="s">
        <v>1918</v>
      </c>
      <c r="I106" s="94" t="s">
        <v>23</v>
      </c>
      <c r="J106" s="94" t="s">
        <v>23</v>
      </c>
      <c r="K106" s="94" t="s">
        <v>23</v>
      </c>
      <c r="L106" s="94"/>
    </row>
    <row r="107" spans="1:12" x14ac:dyDescent="0.25">
      <c r="A107" s="98" t="s">
        <v>23</v>
      </c>
      <c r="B107" s="94" t="s">
        <v>23</v>
      </c>
      <c r="C107" t="s">
        <v>1923</v>
      </c>
      <c r="D107" t="s">
        <v>1924</v>
      </c>
      <c r="E107">
        <v>180.98</v>
      </c>
      <c r="F107" t="s">
        <v>1914</v>
      </c>
      <c r="G107" s="95" t="s">
        <v>23</v>
      </c>
      <c r="H107" t="s">
        <v>1925</v>
      </c>
      <c r="I107" s="94" t="s">
        <v>23</v>
      </c>
      <c r="J107" s="94" t="s">
        <v>23</v>
      </c>
      <c r="K107" s="94" t="s">
        <v>23</v>
      </c>
      <c r="L107" s="94"/>
    </row>
    <row r="108" spans="1:12" x14ac:dyDescent="0.25">
      <c r="A108" s="98" t="s">
        <v>23</v>
      </c>
      <c r="B108" s="94" t="s">
        <v>23</v>
      </c>
      <c r="C108" s="94" t="s">
        <v>23</v>
      </c>
      <c r="D108" s="94" t="s">
        <v>23</v>
      </c>
      <c r="E108" s="94">
        <v>0</v>
      </c>
      <c r="F108" s="94" t="s">
        <v>23</v>
      </c>
      <c r="G108" s="95" t="s">
        <v>23</v>
      </c>
      <c r="H108" s="95"/>
      <c r="I108" s="94" t="s">
        <v>23</v>
      </c>
      <c r="J108" s="94" t="s">
        <v>23</v>
      </c>
      <c r="K108" s="94" t="s">
        <v>23</v>
      </c>
      <c r="L108" s="98" t="s">
        <v>23</v>
      </c>
    </row>
    <row r="109" spans="1:12" x14ac:dyDescent="0.25">
      <c r="A109" s="98" t="s">
        <v>23</v>
      </c>
      <c r="B109" s="94" t="s">
        <v>23</v>
      </c>
      <c r="C109" s="94" t="s">
        <v>23</v>
      </c>
      <c r="D109" s="94" t="s">
        <v>23</v>
      </c>
      <c r="E109" s="94">
        <v>0</v>
      </c>
      <c r="F109" s="94" t="s">
        <v>23</v>
      </c>
      <c r="G109" s="95" t="s">
        <v>23</v>
      </c>
      <c r="H109" s="95"/>
      <c r="I109" s="94" t="s">
        <v>23</v>
      </c>
      <c r="J109" s="94" t="s">
        <v>23</v>
      </c>
      <c r="K109" s="94"/>
      <c r="L109" s="94"/>
    </row>
    <row r="110" spans="1:12" x14ac:dyDescent="0.25">
      <c r="A110" s="98" t="s">
        <v>23</v>
      </c>
      <c r="B110" s="98" t="s">
        <v>23</v>
      </c>
      <c r="C110" s="94" t="s">
        <v>23</v>
      </c>
      <c r="D110" s="98" t="s">
        <v>23</v>
      </c>
      <c r="E110" s="94">
        <v>0</v>
      </c>
      <c r="F110" s="98" t="s">
        <v>23</v>
      </c>
      <c r="G110" s="95" t="s">
        <v>23</v>
      </c>
      <c r="H110" s="95"/>
      <c r="I110" s="94" t="s">
        <v>23</v>
      </c>
      <c r="J110" s="98" t="s">
        <v>23</v>
      </c>
      <c r="K110" s="94" t="s">
        <v>23</v>
      </c>
      <c r="L110" s="94"/>
    </row>
    <row r="111" spans="1:12" x14ac:dyDescent="0.25">
      <c r="A111" s="98" t="s">
        <v>23</v>
      </c>
      <c r="B111" s="98" t="s">
        <v>23</v>
      </c>
      <c r="C111" s="94" t="s">
        <v>23</v>
      </c>
      <c r="D111" s="98" t="s">
        <v>23</v>
      </c>
      <c r="E111" s="94">
        <v>0</v>
      </c>
      <c r="F111" s="98" t="s">
        <v>23</v>
      </c>
      <c r="G111" s="95" t="s">
        <v>23</v>
      </c>
      <c r="H111" s="95"/>
      <c r="I111" s="94" t="s">
        <v>23</v>
      </c>
      <c r="J111" s="98" t="s">
        <v>23</v>
      </c>
      <c r="K111" s="98" t="s">
        <v>23</v>
      </c>
      <c r="L111" s="94"/>
    </row>
    <row r="112" spans="1:12" x14ac:dyDescent="0.25">
      <c r="A112" s="98" t="s">
        <v>23</v>
      </c>
      <c r="B112" s="98" t="s">
        <v>23</v>
      </c>
      <c r="C112" s="94" t="s">
        <v>23</v>
      </c>
      <c r="D112" s="98" t="s">
        <v>23</v>
      </c>
      <c r="E112" s="94">
        <v>0</v>
      </c>
      <c r="F112" s="98" t="s">
        <v>23</v>
      </c>
      <c r="G112" s="95" t="s">
        <v>23</v>
      </c>
      <c r="H112" s="95"/>
      <c r="I112" s="94" t="s">
        <v>23</v>
      </c>
      <c r="J112" s="98" t="s">
        <v>23</v>
      </c>
      <c r="K112" s="94"/>
      <c r="L112" s="94"/>
    </row>
    <row r="113" spans="1:12" x14ac:dyDescent="0.25">
      <c r="A113" s="98" t="s">
        <v>23</v>
      </c>
      <c r="B113" s="98" t="s">
        <v>23</v>
      </c>
      <c r="C113" s="94" t="s">
        <v>23</v>
      </c>
      <c r="D113" s="98" t="s">
        <v>23</v>
      </c>
      <c r="E113" s="94">
        <v>0</v>
      </c>
      <c r="F113" s="98" t="s">
        <v>23</v>
      </c>
      <c r="G113" s="95" t="s">
        <v>23</v>
      </c>
      <c r="H113" s="95"/>
      <c r="I113" s="94" t="s">
        <v>23</v>
      </c>
      <c r="J113" s="98" t="s">
        <v>23</v>
      </c>
      <c r="K113" s="94"/>
      <c r="L113" s="94"/>
    </row>
    <row r="114" spans="1:12" x14ac:dyDescent="0.25">
      <c r="A114" s="98" t="s">
        <v>23</v>
      </c>
      <c r="B114" s="98" t="s">
        <v>23</v>
      </c>
      <c r="C114" s="94" t="s">
        <v>23</v>
      </c>
      <c r="D114" s="98" t="s">
        <v>23</v>
      </c>
      <c r="E114" s="94">
        <v>0</v>
      </c>
      <c r="F114" s="98" t="s">
        <v>23</v>
      </c>
      <c r="G114" s="95" t="s">
        <v>23</v>
      </c>
      <c r="H114" s="95"/>
      <c r="I114" s="98" t="s">
        <v>23</v>
      </c>
      <c r="J114" s="98"/>
      <c r="K114" s="94"/>
      <c r="L114" s="94"/>
    </row>
    <row r="115" spans="1:12" x14ac:dyDescent="0.25">
      <c r="A115" s="98" t="s">
        <v>23</v>
      </c>
      <c r="B115" s="94" t="s">
        <v>23</v>
      </c>
      <c r="C115" s="94" t="s">
        <v>23</v>
      </c>
      <c r="D115" s="94" t="s">
        <v>23</v>
      </c>
      <c r="E115" s="94">
        <v>0</v>
      </c>
      <c r="F115" s="94" t="s">
        <v>23</v>
      </c>
      <c r="G115" s="95" t="s">
        <v>23</v>
      </c>
      <c r="H115" s="94"/>
      <c r="I115" s="94" t="s">
        <v>23</v>
      </c>
      <c r="J115" s="94"/>
      <c r="K115" s="94"/>
      <c r="L115" s="94"/>
    </row>
    <row r="116" spans="1:12" x14ac:dyDescent="0.25">
      <c r="A116" s="94" t="s">
        <v>23</v>
      </c>
      <c r="B116" s="94" t="s">
        <v>23</v>
      </c>
      <c r="C116" s="94" t="s">
        <v>23</v>
      </c>
      <c r="D116" s="94" t="s">
        <v>23</v>
      </c>
      <c r="E116" s="94">
        <v>0</v>
      </c>
      <c r="F116" s="94" t="s">
        <v>23</v>
      </c>
      <c r="G116" s="95" t="s">
        <v>23</v>
      </c>
      <c r="H116" s="94"/>
      <c r="I116" s="94" t="s">
        <v>23</v>
      </c>
      <c r="J116" s="94"/>
      <c r="K116" s="94"/>
      <c r="L116" s="94"/>
    </row>
    <row r="117" spans="1:12" x14ac:dyDescent="0.25">
      <c r="A117" s="98" t="s">
        <v>23</v>
      </c>
      <c r="B117" s="94" t="s">
        <v>23</v>
      </c>
      <c r="C117" s="94" t="s">
        <v>23</v>
      </c>
      <c r="D117" s="94" t="s">
        <v>23</v>
      </c>
      <c r="E117" s="94">
        <v>0</v>
      </c>
      <c r="F117" s="94" t="s">
        <v>23</v>
      </c>
      <c r="G117" s="94" t="s">
        <v>23</v>
      </c>
      <c r="H117" s="94"/>
      <c r="I117" s="94" t="s">
        <v>23</v>
      </c>
      <c r="J117" s="94"/>
      <c r="K117" s="94" t="s">
        <v>23</v>
      </c>
      <c r="L117" s="94"/>
    </row>
    <row r="118" spans="1:12" x14ac:dyDescent="0.25">
      <c r="A118" s="94" t="s">
        <v>23</v>
      </c>
      <c r="B118" s="94" t="s">
        <v>23</v>
      </c>
      <c r="C118" s="94" t="s">
        <v>23</v>
      </c>
      <c r="D118" s="94"/>
      <c r="E118" s="94">
        <v>0</v>
      </c>
      <c r="F118" s="94" t="s">
        <v>23</v>
      </c>
      <c r="G118" s="94" t="s">
        <v>23</v>
      </c>
      <c r="H118" s="94"/>
      <c r="I118" s="94" t="s">
        <v>23</v>
      </c>
      <c r="J118" s="94"/>
      <c r="K118" s="94" t="s">
        <v>23</v>
      </c>
      <c r="L118" s="94"/>
    </row>
    <row r="119" spans="1:12" x14ac:dyDescent="0.25">
      <c r="A119" s="98" t="s">
        <v>23</v>
      </c>
      <c r="B119" s="94" t="s">
        <v>23</v>
      </c>
      <c r="C119" s="94" t="s">
        <v>23</v>
      </c>
      <c r="D119" s="94" t="s">
        <v>23</v>
      </c>
      <c r="E119" s="94">
        <v>0</v>
      </c>
      <c r="F119" s="94" t="s">
        <v>23</v>
      </c>
      <c r="G119" s="95" t="s">
        <v>23</v>
      </c>
      <c r="H119" s="95"/>
      <c r="I119" s="94" t="s">
        <v>23</v>
      </c>
      <c r="J119" s="94"/>
      <c r="K119" s="94" t="s">
        <v>23</v>
      </c>
      <c r="L119" s="94"/>
    </row>
    <row r="120" spans="1:12" x14ac:dyDescent="0.25">
      <c r="A120" s="98" t="s">
        <v>23</v>
      </c>
      <c r="B120" s="94" t="s">
        <v>23</v>
      </c>
      <c r="C120" s="94" t="s">
        <v>23</v>
      </c>
      <c r="D120" s="94" t="s">
        <v>23</v>
      </c>
      <c r="E120" s="94" t="s">
        <v>23</v>
      </c>
      <c r="F120" s="94" t="s">
        <v>23</v>
      </c>
      <c r="G120" s="95" t="s">
        <v>23</v>
      </c>
      <c r="H120" s="95"/>
      <c r="I120" s="94" t="s">
        <v>23</v>
      </c>
      <c r="J120" s="94"/>
      <c r="K120" s="94" t="s">
        <v>23</v>
      </c>
      <c r="L120" s="94"/>
    </row>
    <row r="121" spans="1:12" x14ac:dyDescent="0.25">
      <c r="A121" s="98" t="s">
        <v>23</v>
      </c>
      <c r="B121" s="98" t="s">
        <v>23</v>
      </c>
      <c r="C121" s="128" t="s">
        <v>23</v>
      </c>
      <c r="D121" s="98" t="s">
        <v>23</v>
      </c>
      <c r="E121" s="98" t="s">
        <v>23</v>
      </c>
      <c r="F121" s="98" t="s">
        <v>23</v>
      </c>
      <c r="G121" s="94"/>
      <c r="H121" s="94"/>
      <c r="I121" s="94"/>
      <c r="J121" s="94"/>
      <c r="K121" s="98" t="s">
        <v>23</v>
      </c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42" t="s">
        <v>1926</v>
      </c>
      <c r="B131">
        <v>2024</v>
      </c>
    </row>
    <row r="133" spans="1:12" x14ac:dyDescent="0.25">
      <c r="A133" s="94" t="s">
        <v>176</v>
      </c>
      <c r="B133" s="94" t="s">
        <v>1842</v>
      </c>
      <c r="C133" s="94" t="s">
        <v>1843</v>
      </c>
      <c r="D133" s="94" t="s">
        <v>1844</v>
      </c>
      <c r="E133" s="94" t="s">
        <v>28</v>
      </c>
      <c r="F133" s="94" t="s">
        <v>1845</v>
      </c>
      <c r="G133" s="94" t="s">
        <v>1852</v>
      </c>
      <c r="H133" s="94" t="s">
        <v>1853</v>
      </c>
      <c r="I133" s="94" t="s">
        <v>1847</v>
      </c>
      <c r="J133" s="94" t="s">
        <v>1890</v>
      </c>
      <c r="K133" s="94" t="s">
        <v>175</v>
      </c>
      <c r="L133" s="94" t="s">
        <v>1854</v>
      </c>
    </row>
    <row r="134" spans="1:12" ht="13.8" customHeight="1" x14ac:dyDescent="0.25">
      <c r="A134" s="98" t="s">
        <v>23</v>
      </c>
      <c r="B134" s="94" t="s">
        <v>23</v>
      </c>
      <c r="C134" s="129" t="s">
        <v>23</v>
      </c>
      <c r="D134" s="130" t="s">
        <v>23</v>
      </c>
      <c r="E134" s="94">
        <v>0</v>
      </c>
      <c r="F134" s="94" t="s">
        <v>23</v>
      </c>
      <c r="G134" s="95" t="s">
        <v>23</v>
      </c>
      <c r="H134" s="95"/>
      <c r="I134" s="98" t="s">
        <v>23</v>
      </c>
      <c r="J134" s="98" t="s">
        <v>23</v>
      </c>
      <c r="K134" s="98" t="s">
        <v>23</v>
      </c>
      <c r="L134" s="98" t="s">
        <v>23</v>
      </c>
    </row>
    <row r="135" spans="1:12" x14ac:dyDescent="0.25">
      <c r="A135" s="98" t="s">
        <v>23</v>
      </c>
      <c r="B135" s="94" t="s">
        <v>23</v>
      </c>
      <c r="C135" s="94" t="s">
        <v>23</v>
      </c>
      <c r="D135" s="98" t="s">
        <v>23</v>
      </c>
      <c r="E135" s="94">
        <v>0</v>
      </c>
      <c r="F135" s="94" t="s">
        <v>23</v>
      </c>
      <c r="G135" s="95" t="s">
        <v>23</v>
      </c>
      <c r="H135" s="95"/>
      <c r="I135" s="98" t="s">
        <v>23</v>
      </c>
      <c r="J135" s="98" t="s">
        <v>23</v>
      </c>
      <c r="K135" s="98" t="s">
        <v>23</v>
      </c>
      <c r="L135" s="98" t="s">
        <v>23</v>
      </c>
    </row>
    <row r="136" spans="1:12" x14ac:dyDescent="0.25">
      <c r="A136" s="98" t="s">
        <v>23</v>
      </c>
      <c r="B136" s="98" t="s">
        <v>1830</v>
      </c>
      <c r="C136" s="141">
        <v>116511430</v>
      </c>
      <c r="D136" s="98" t="s">
        <v>224</v>
      </c>
      <c r="E136" s="94">
        <v>75.98</v>
      </c>
      <c r="F136" s="98" t="s">
        <v>126</v>
      </c>
      <c r="G136" s="95">
        <v>45299</v>
      </c>
      <c r="H136" s="95">
        <v>45299</v>
      </c>
      <c r="I136" s="98" t="s">
        <v>1907</v>
      </c>
      <c r="J136" s="98" t="s">
        <v>493</v>
      </c>
      <c r="K136" s="94"/>
      <c r="L136" s="98" t="s">
        <v>23</v>
      </c>
    </row>
    <row r="137" spans="1:12" x14ac:dyDescent="0.25">
      <c r="A137" s="98" t="s">
        <v>23</v>
      </c>
      <c r="B137" s="94" t="s">
        <v>1855</v>
      </c>
      <c r="C137" s="94" t="s">
        <v>23</v>
      </c>
      <c r="D137" s="94" t="s">
        <v>1927</v>
      </c>
      <c r="E137" s="94">
        <v>600</v>
      </c>
      <c r="F137" s="94" t="s">
        <v>126</v>
      </c>
      <c r="G137" s="95">
        <v>45302</v>
      </c>
      <c r="H137" s="95"/>
      <c r="I137" s="94" t="s">
        <v>1907</v>
      </c>
      <c r="J137" s="94" t="s">
        <v>23</v>
      </c>
      <c r="K137" s="94"/>
      <c r="L137" s="94"/>
    </row>
    <row r="138" spans="1:12" x14ac:dyDescent="0.25">
      <c r="A138" s="98" t="s">
        <v>23</v>
      </c>
      <c r="B138" s="94" t="s">
        <v>1830</v>
      </c>
      <c r="C138" s="94">
        <v>110700211</v>
      </c>
      <c r="D138" s="94" t="s">
        <v>1928</v>
      </c>
      <c r="E138" s="94">
        <v>136.29</v>
      </c>
      <c r="F138" s="94" t="s">
        <v>409</v>
      </c>
      <c r="G138" s="95">
        <v>45303</v>
      </c>
      <c r="H138" s="95">
        <v>45303</v>
      </c>
      <c r="I138" s="94" t="s">
        <v>23</v>
      </c>
      <c r="J138" s="94" t="s">
        <v>23</v>
      </c>
      <c r="K138" s="94" t="s">
        <v>23</v>
      </c>
      <c r="L138" s="94"/>
    </row>
    <row r="139" spans="1:12" x14ac:dyDescent="0.25">
      <c r="A139" s="98" t="s">
        <v>23</v>
      </c>
      <c r="B139" s="94" t="s">
        <v>23</v>
      </c>
      <c r="C139" s="94" t="s">
        <v>23</v>
      </c>
      <c r="D139" s="94" t="s">
        <v>23</v>
      </c>
      <c r="E139" s="94">
        <v>0</v>
      </c>
      <c r="F139" s="94" t="s">
        <v>23</v>
      </c>
      <c r="G139" s="95" t="s">
        <v>23</v>
      </c>
      <c r="H139" s="95" t="s">
        <v>23</v>
      </c>
      <c r="I139" s="94" t="s">
        <v>23</v>
      </c>
      <c r="J139" s="94" t="s">
        <v>23</v>
      </c>
      <c r="K139" s="94" t="s">
        <v>23</v>
      </c>
      <c r="L139" s="94"/>
    </row>
    <row r="140" spans="1:12" x14ac:dyDescent="0.25">
      <c r="A140" s="98" t="s">
        <v>23</v>
      </c>
      <c r="B140" s="94" t="s">
        <v>23</v>
      </c>
      <c r="C140" s="94" t="s">
        <v>23</v>
      </c>
      <c r="D140" s="94" t="s">
        <v>23</v>
      </c>
      <c r="E140" s="94">
        <v>0</v>
      </c>
      <c r="F140" s="94" t="s">
        <v>23</v>
      </c>
      <c r="G140" s="95" t="s">
        <v>23</v>
      </c>
      <c r="H140" s="95"/>
      <c r="I140" s="94" t="s">
        <v>23</v>
      </c>
      <c r="J140" s="94" t="s">
        <v>23</v>
      </c>
      <c r="K140" s="94" t="s">
        <v>23</v>
      </c>
      <c r="L140" s="98" t="s">
        <v>23</v>
      </c>
    </row>
    <row r="141" spans="1:12" x14ac:dyDescent="0.25">
      <c r="A141" s="98" t="s">
        <v>23</v>
      </c>
      <c r="B141" s="94" t="s">
        <v>23</v>
      </c>
      <c r="C141" s="94" t="s">
        <v>23</v>
      </c>
      <c r="D141" s="94" t="s">
        <v>23</v>
      </c>
      <c r="E141" s="94">
        <v>0</v>
      </c>
      <c r="F141" s="94" t="s">
        <v>23</v>
      </c>
      <c r="G141" s="95" t="s">
        <v>23</v>
      </c>
      <c r="H141" s="95"/>
      <c r="I141" s="94" t="s">
        <v>23</v>
      </c>
      <c r="J141" s="94" t="s">
        <v>23</v>
      </c>
      <c r="K141" s="94"/>
      <c r="L141" s="94"/>
    </row>
    <row r="142" spans="1:12" x14ac:dyDescent="0.25">
      <c r="A142" s="98" t="s">
        <v>23</v>
      </c>
      <c r="B142" s="98" t="s">
        <v>23</v>
      </c>
      <c r="C142" s="94" t="s">
        <v>23</v>
      </c>
      <c r="D142" s="98" t="s">
        <v>23</v>
      </c>
      <c r="E142" s="94">
        <v>0</v>
      </c>
      <c r="F142" s="98" t="s">
        <v>23</v>
      </c>
      <c r="G142" s="95" t="s">
        <v>23</v>
      </c>
      <c r="H142" s="95"/>
      <c r="I142" s="94" t="s">
        <v>23</v>
      </c>
      <c r="J142" s="98" t="s">
        <v>23</v>
      </c>
      <c r="K142" s="94" t="s">
        <v>23</v>
      </c>
      <c r="L142" s="94"/>
    </row>
    <row r="143" spans="1:12" x14ac:dyDescent="0.25">
      <c r="A143" s="98" t="s">
        <v>23</v>
      </c>
      <c r="B143" s="98" t="s">
        <v>23</v>
      </c>
      <c r="C143" s="94" t="s">
        <v>23</v>
      </c>
      <c r="D143" s="98" t="s">
        <v>23</v>
      </c>
      <c r="E143" s="94">
        <v>0</v>
      </c>
      <c r="F143" s="98" t="s">
        <v>23</v>
      </c>
      <c r="G143" s="95" t="s">
        <v>23</v>
      </c>
      <c r="H143" s="95"/>
      <c r="I143" s="94" t="s">
        <v>23</v>
      </c>
      <c r="J143" s="98" t="s">
        <v>23</v>
      </c>
      <c r="K143" s="98" t="s">
        <v>23</v>
      </c>
      <c r="L143" s="94"/>
    </row>
    <row r="144" spans="1:12" x14ac:dyDescent="0.25">
      <c r="A144" s="98" t="s">
        <v>23</v>
      </c>
      <c r="B144" s="98" t="s">
        <v>23</v>
      </c>
      <c r="C144" s="94" t="s">
        <v>23</v>
      </c>
      <c r="D144" s="98" t="s">
        <v>23</v>
      </c>
      <c r="E144" s="94">
        <v>0</v>
      </c>
      <c r="F144" s="98" t="s">
        <v>23</v>
      </c>
      <c r="G144" s="95" t="s">
        <v>23</v>
      </c>
      <c r="H144" s="95"/>
      <c r="I144" s="94" t="s">
        <v>23</v>
      </c>
      <c r="J144" s="98" t="s">
        <v>23</v>
      </c>
      <c r="K144" s="94"/>
      <c r="L144" s="94"/>
    </row>
    <row r="145" spans="1:12" x14ac:dyDescent="0.25">
      <c r="A145" s="98" t="s">
        <v>23</v>
      </c>
      <c r="B145" s="98" t="s">
        <v>23</v>
      </c>
      <c r="C145" s="94" t="s">
        <v>23</v>
      </c>
      <c r="D145" s="98" t="s">
        <v>23</v>
      </c>
      <c r="E145" s="94">
        <v>0</v>
      </c>
      <c r="F145" s="98" t="s">
        <v>23</v>
      </c>
      <c r="G145" s="95" t="s">
        <v>23</v>
      </c>
      <c r="H145" s="95"/>
      <c r="I145" s="94" t="s">
        <v>23</v>
      </c>
      <c r="J145" s="98" t="s">
        <v>23</v>
      </c>
      <c r="K145" s="94"/>
      <c r="L145" s="94"/>
    </row>
    <row r="146" spans="1:12" x14ac:dyDescent="0.25">
      <c r="A146" s="98" t="s">
        <v>23</v>
      </c>
      <c r="B146" s="98" t="s">
        <v>23</v>
      </c>
      <c r="C146" s="94" t="s">
        <v>23</v>
      </c>
      <c r="D146" s="98" t="s">
        <v>23</v>
      </c>
      <c r="E146" s="94">
        <v>0</v>
      </c>
      <c r="F146" s="98" t="s">
        <v>23</v>
      </c>
      <c r="G146" s="95" t="s">
        <v>23</v>
      </c>
      <c r="H146" s="95"/>
      <c r="I146" s="98" t="s">
        <v>23</v>
      </c>
      <c r="J146" s="98"/>
      <c r="K146" s="94"/>
      <c r="L146" s="94"/>
    </row>
    <row r="147" spans="1:12" x14ac:dyDescent="0.25">
      <c r="A147" s="98" t="s">
        <v>23</v>
      </c>
      <c r="B147" s="94" t="s">
        <v>23</v>
      </c>
      <c r="C147" s="94" t="s">
        <v>23</v>
      </c>
      <c r="D147" s="94" t="s">
        <v>23</v>
      </c>
      <c r="E147" s="94">
        <v>0</v>
      </c>
      <c r="F147" s="94" t="s">
        <v>23</v>
      </c>
      <c r="G147" s="95" t="s">
        <v>23</v>
      </c>
      <c r="H147" s="94"/>
      <c r="I147" s="94" t="s">
        <v>23</v>
      </c>
      <c r="J147" s="94"/>
      <c r="K147" s="94"/>
      <c r="L147" s="94"/>
    </row>
    <row r="148" spans="1:12" x14ac:dyDescent="0.25">
      <c r="A148" s="94" t="s">
        <v>23</v>
      </c>
      <c r="B148" s="94" t="s">
        <v>23</v>
      </c>
      <c r="C148" s="94" t="s">
        <v>23</v>
      </c>
      <c r="D148" s="94" t="s">
        <v>23</v>
      </c>
      <c r="E148" s="94">
        <v>0</v>
      </c>
      <c r="F148" s="94" t="s">
        <v>23</v>
      </c>
      <c r="G148" s="95" t="s">
        <v>23</v>
      </c>
      <c r="H148" s="94"/>
      <c r="I148" s="94" t="s">
        <v>23</v>
      </c>
      <c r="J148" s="94"/>
      <c r="K148" s="94"/>
      <c r="L148" s="94"/>
    </row>
    <row r="149" spans="1:12" x14ac:dyDescent="0.25">
      <c r="A149" s="98" t="s">
        <v>23</v>
      </c>
      <c r="B149" s="94" t="s">
        <v>23</v>
      </c>
      <c r="C149" s="94" t="s">
        <v>23</v>
      </c>
      <c r="D149" s="94" t="s">
        <v>23</v>
      </c>
      <c r="E149" s="94">
        <v>0</v>
      </c>
      <c r="F149" s="94" t="s">
        <v>23</v>
      </c>
      <c r="G149" s="94" t="s">
        <v>23</v>
      </c>
      <c r="H149" s="94"/>
      <c r="I149" s="94" t="s">
        <v>23</v>
      </c>
      <c r="J149" s="94"/>
      <c r="K149" s="94" t="s">
        <v>23</v>
      </c>
      <c r="L149" s="94"/>
    </row>
    <row r="150" spans="1:12" x14ac:dyDescent="0.25">
      <c r="A150" s="94" t="s">
        <v>23</v>
      </c>
      <c r="B150" s="94" t="s">
        <v>23</v>
      </c>
      <c r="C150" s="94" t="s">
        <v>23</v>
      </c>
      <c r="D150" s="94"/>
      <c r="E150" s="94">
        <v>0</v>
      </c>
      <c r="F150" s="94" t="s">
        <v>23</v>
      </c>
      <c r="G150" s="94" t="s">
        <v>23</v>
      </c>
      <c r="H150" s="94"/>
      <c r="I150" s="94" t="s">
        <v>23</v>
      </c>
      <c r="J150" s="94"/>
      <c r="K150" s="94" t="s">
        <v>23</v>
      </c>
      <c r="L150" s="94"/>
    </row>
    <row r="151" spans="1:12" x14ac:dyDescent="0.25">
      <c r="A151" s="98" t="s">
        <v>23</v>
      </c>
      <c r="B151" s="94" t="s">
        <v>23</v>
      </c>
      <c r="C151" s="94" t="s">
        <v>23</v>
      </c>
      <c r="D151" s="94" t="s">
        <v>23</v>
      </c>
      <c r="E151" s="94">
        <v>0</v>
      </c>
      <c r="F151" s="94" t="s">
        <v>23</v>
      </c>
      <c r="G151" s="95" t="s">
        <v>23</v>
      </c>
      <c r="H151" s="95"/>
      <c r="I151" s="94" t="s">
        <v>23</v>
      </c>
      <c r="J151" s="94"/>
      <c r="K151" s="94" t="s">
        <v>23</v>
      </c>
      <c r="L151" s="94"/>
    </row>
    <row r="152" spans="1:12" x14ac:dyDescent="0.25">
      <c r="A152" s="98" t="s">
        <v>23</v>
      </c>
      <c r="B152" s="94" t="s">
        <v>23</v>
      </c>
      <c r="C152" s="94" t="s">
        <v>23</v>
      </c>
      <c r="D152" s="94" t="s">
        <v>23</v>
      </c>
      <c r="E152" s="94" t="s">
        <v>23</v>
      </c>
      <c r="F152" s="94" t="s">
        <v>23</v>
      </c>
      <c r="G152" s="95" t="s">
        <v>23</v>
      </c>
      <c r="H152" s="95"/>
      <c r="I152" s="94" t="s">
        <v>23</v>
      </c>
      <c r="J152" s="94"/>
      <c r="K152" s="94" t="s">
        <v>23</v>
      </c>
      <c r="L152" s="94"/>
    </row>
    <row r="153" spans="1:12" x14ac:dyDescent="0.25">
      <c r="A153" s="98" t="s">
        <v>23</v>
      </c>
      <c r="B153" s="98" t="s">
        <v>23</v>
      </c>
      <c r="C153" s="128" t="s">
        <v>23</v>
      </c>
      <c r="D153" s="98" t="s">
        <v>23</v>
      </c>
      <c r="E153" s="98" t="s">
        <v>23</v>
      </c>
      <c r="F153" s="98" t="s">
        <v>23</v>
      </c>
      <c r="G153" s="94"/>
      <c r="H153" s="94"/>
      <c r="I153" s="94"/>
      <c r="J153" s="94"/>
      <c r="K153" s="98" t="s">
        <v>23</v>
      </c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176</v>
      </c>
      <c r="B165" s="94" t="s">
        <v>1842</v>
      </c>
      <c r="C165" s="94" t="s">
        <v>1843</v>
      </c>
      <c r="D165" s="94" t="s">
        <v>1844</v>
      </c>
      <c r="E165" s="94" t="s">
        <v>28</v>
      </c>
      <c r="F165" s="94" t="s">
        <v>1845</v>
      </c>
      <c r="G165" s="94" t="s">
        <v>1852</v>
      </c>
      <c r="H165" s="94" t="s">
        <v>1853</v>
      </c>
      <c r="I165" s="94" t="s">
        <v>1847</v>
      </c>
      <c r="J165" s="94" t="s">
        <v>1890</v>
      </c>
      <c r="K165" s="94" t="s">
        <v>175</v>
      </c>
      <c r="L165" s="94" t="s">
        <v>1854</v>
      </c>
    </row>
    <row r="166" spans="1:12" ht="13.8" customHeight="1" x14ac:dyDescent="0.25">
      <c r="A166" s="98" t="s">
        <v>23</v>
      </c>
      <c r="B166" s="94" t="s">
        <v>23</v>
      </c>
      <c r="C166" s="129" t="s">
        <v>23</v>
      </c>
      <c r="D166" s="130" t="s">
        <v>23</v>
      </c>
      <c r="E166" s="94">
        <v>0</v>
      </c>
      <c r="F166" s="94" t="s">
        <v>23</v>
      </c>
      <c r="G166" s="95" t="s">
        <v>23</v>
      </c>
      <c r="H166" s="95"/>
      <c r="I166" s="98" t="s">
        <v>23</v>
      </c>
      <c r="J166" s="98" t="s">
        <v>23</v>
      </c>
      <c r="K166" s="98" t="s">
        <v>23</v>
      </c>
      <c r="L166" s="98" t="s">
        <v>23</v>
      </c>
    </row>
    <row r="167" spans="1:12" x14ac:dyDescent="0.25">
      <c r="A167" s="98" t="s">
        <v>23</v>
      </c>
      <c r="B167" s="94" t="s">
        <v>23</v>
      </c>
      <c r="C167" s="94" t="s">
        <v>23</v>
      </c>
      <c r="D167" s="98" t="s">
        <v>23</v>
      </c>
      <c r="E167" s="94">
        <v>0</v>
      </c>
      <c r="F167" s="94" t="s">
        <v>23</v>
      </c>
      <c r="G167" s="95" t="s">
        <v>23</v>
      </c>
      <c r="H167" s="95"/>
      <c r="I167" s="98" t="s">
        <v>23</v>
      </c>
      <c r="J167" s="98" t="s">
        <v>23</v>
      </c>
      <c r="K167" s="98" t="s">
        <v>23</v>
      </c>
      <c r="L167" s="98" t="s">
        <v>23</v>
      </c>
    </row>
    <row r="168" spans="1:12" x14ac:dyDescent="0.25">
      <c r="A168" s="98" t="s">
        <v>23</v>
      </c>
      <c r="B168" s="94" t="s">
        <v>23</v>
      </c>
      <c r="C168" s="94" t="s">
        <v>23</v>
      </c>
      <c r="D168" s="94" t="s">
        <v>23</v>
      </c>
      <c r="E168" s="94">
        <v>0</v>
      </c>
      <c r="F168" s="94" t="s">
        <v>23</v>
      </c>
      <c r="G168" s="95" t="s">
        <v>23</v>
      </c>
      <c r="H168" s="95" t="s">
        <v>23</v>
      </c>
      <c r="I168" s="94" t="s">
        <v>23</v>
      </c>
      <c r="J168" s="94" t="s">
        <v>23</v>
      </c>
      <c r="K168" s="94"/>
      <c r="L168" s="98" t="s">
        <v>23</v>
      </c>
    </row>
    <row r="169" spans="1:12" x14ac:dyDescent="0.25">
      <c r="A169" s="98" t="s">
        <v>23</v>
      </c>
      <c r="B169" s="94" t="s">
        <v>23</v>
      </c>
      <c r="C169" s="94" t="s">
        <v>23</v>
      </c>
      <c r="D169" s="94" t="s">
        <v>23</v>
      </c>
      <c r="E169" s="94">
        <v>0</v>
      </c>
      <c r="F169" s="94" t="s">
        <v>23</v>
      </c>
      <c r="G169" s="95" t="s">
        <v>23</v>
      </c>
      <c r="H169" s="95"/>
      <c r="I169" s="94" t="s">
        <v>23</v>
      </c>
      <c r="J169" s="94" t="s">
        <v>23</v>
      </c>
      <c r="K169" s="94"/>
      <c r="L169" s="94"/>
    </row>
    <row r="170" spans="1:12" x14ac:dyDescent="0.25">
      <c r="A170" s="98" t="s">
        <v>23</v>
      </c>
      <c r="B170" s="94" t="s">
        <v>23</v>
      </c>
      <c r="C170" s="94" t="s">
        <v>23</v>
      </c>
      <c r="D170" s="94" t="s">
        <v>23</v>
      </c>
      <c r="E170" s="94">
        <v>0</v>
      </c>
      <c r="F170" s="94" t="s">
        <v>23</v>
      </c>
      <c r="G170" s="95" t="s">
        <v>23</v>
      </c>
      <c r="H170" s="95" t="s">
        <v>23</v>
      </c>
      <c r="I170" s="94" t="s">
        <v>23</v>
      </c>
      <c r="J170" s="94" t="s">
        <v>23</v>
      </c>
      <c r="K170" s="94" t="s">
        <v>23</v>
      </c>
      <c r="L170" s="94"/>
    </row>
    <row r="171" spans="1:12" x14ac:dyDescent="0.25">
      <c r="A171" s="98" t="s">
        <v>23</v>
      </c>
      <c r="B171" s="94" t="s">
        <v>23</v>
      </c>
      <c r="C171" s="94" t="s">
        <v>23</v>
      </c>
      <c r="D171" s="94" t="s">
        <v>23</v>
      </c>
      <c r="E171" s="94">
        <v>0</v>
      </c>
      <c r="F171" s="94" t="s">
        <v>23</v>
      </c>
      <c r="G171" s="95" t="s">
        <v>23</v>
      </c>
      <c r="H171" s="95" t="s">
        <v>23</v>
      </c>
      <c r="I171" s="94" t="s">
        <v>23</v>
      </c>
      <c r="J171" s="94" t="s">
        <v>23</v>
      </c>
      <c r="K171" s="94" t="s">
        <v>23</v>
      </c>
      <c r="L171" s="94"/>
    </row>
    <row r="172" spans="1:12" x14ac:dyDescent="0.25">
      <c r="A172" s="98" t="s">
        <v>23</v>
      </c>
      <c r="B172" s="94" t="s">
        <v>23</v>
      </c>
      <c r="C172" s="94" t="s">
        <v>23</v>
      </c>
      <c r="D172" s="94" t="s">
        <v>23</v>
      </c>
      <c r="E172" s="94">
        <v>0</v>
      </c>
      <c r="F172" s="94" t="s">
        <v>23</v>
      </c>
      <c r="G172" s="95" t="s">
        <v>23</v>
      </c>
      <c r="H172" s="95"/>
      <c r="I172" s="94" t="s">
        <v>23</v>
      </c>
      <c r="J172" s="94" t="s">
        <v>23</v>
      </c>
      <c r="K172" s="94" t="s">
        <v>23</v>
      </c>
      <c r="L172" s="98" t="s">
        <v>23</v>
      </c>
    </row>
    <row r="173" spans="1:12" x14ac:dyDescent="0.25">
      <c r="A173" s="98" t="s">
        <v>23</v>
      </c>
      <c r="B173" s="94" t="s">
        <v>23</v>
      </c>
      <c r="C173" s="94" t="s">
        <v>23</v>
      </c>
      <c r="D173" s="94" t="s">
        <v>23</v>
      </c>
      <c r="E173" s="94">
        <v>0</v>
      </c>
      <c r="F173" s="94" t="s">
        <v>23</v>
      </c>
      <c r="G173" s="95" t="s">
        <v>23</v>
      </c>
      <c r="H173" s="95"/>
      <c r="I173" s="94" t="s">
        <v>23</v>
      </c>
      <c r="J173" s="94" t="s">
        <v>23</v>
      </c>
      <c r="K173" s="94"/>
      <c r="L173" s="94"/>
    </row>
    <row r="174" spans="1:12" x14ac:dyDescent="0.25">
      <c r="A174" s="98" t="s">
        <v>23</v>
      </c>
      <c r="B174" s="98" t="s">
        <v>23</v>
      </c>
      <c r="C174" s="94" t="s">
        <v>23</v>
      </c>
      <c r="D174" s="98" t="s">
        <v>23</v>
      </c>
      <c r="E174" s="94">
        <v>0</v>
      </c>
      <c r="F174" s="98" t="s">
        <v>23</v>
      </c>
      <c r="G174" s="95" t="s">
        <v>23</v>
      </c>
      <c r="H174" s="95"/>
      <c r="I174" s="94" t="s">
        <v>23</v>
      </c>
      <c r="J174" s="98" t="s">
        <v>23</v>
      </c>
      <c r="K174" s="94" t="s">
        <v>23</v>
      </c>
      <c r="L174" s="94"/>
    </row>
    <row r="175" spans="1:12" x14ac:dyDescent="0.25">
      <c r="A175" s="98" t="s">
        <v>23</v>
      </c>
      <c r="B175" s="98" t="s">
        <v>23</v>
      </c>
      <c r="C175" s="94" t="s">
        <v>23</v>
      </c>
      <c r="D175" s="98" t="s">
        <v>23</v>
      </c>
      <c r="E175" s="94">
        <v>0</v>
      </c>
      <c r="F175" s="98" t="s">
        <v>23</v>
      </c>
      <c r="G175" s="95" t="s">
        <v>23</v>
      </c>
      <c r="H175" s="95"/>
      <c r="I175" s="94" t="s">
        <v>23</v>
      </c>
      <c r="J175" s="98" t="s">
        <v>23</v>
      </c>
      <c r="K175" s="98" t="s">
        <v>23</v>
      </c>
      <c r="L175" s="94"/>
    </row>
    <row r="176" spans="1:12" x14ac:dyDescent="0.25">
      <c r="A176" s="98" t="s">
        <v>23</v>
      </c>
      <c r="B176" s="98" t="s">
        <v>23</v>
      </c>
      <c r="C176" s="94" t="s">
        <v>23</v>
      </c>
      <c r="D176" s="98" t="s">
        <v>23</v>
      </c>
      <c r="E176" s="94">
        <v>0</v>
      </c>
      <c r="F176" s="98" t="s">
        <v>23</v>
      </c>
      <c r="G176" s="95" t="s">
        <v>23</v>
      </c>
      <c r="H176" s="95"/>
      <c r="I176" s="94" t="s">
        <v>23</v>
      </c>
      <c r="J176" s="98" t="s">
        <v>23</v>
      </c>
      <c r="K176" s="94"/>
      <c r="L176" s="94"/>
    </row>
    <row r="177" spans="1:12" x14ac:dyDescent="0.25">
      <c r="A177" s="98" t="s">
        <v>23</v>
      </c>
      <c r="B177" s="98" t="s">
        <v>23</v>
      </c>
      <c r="C177" s="94" t="s">
        <v>23</v>
      </c>
      <c r="D177" s="98" t="s">
        <v>23</v>
      </c>
      <c r="E177" s="94">
        <v>0</v>
      </c>
      <c r="F177" s="98" t="s">
        <v>23</v>
      </c>
      <c r="G177" s="95" t="s">
        <v>23</v>
      </c>
      <c r="H177" s="95"/>
      <c r="I177" s="94" t="s">
        <v>23</v>
      </c>
      <c r="J177" s="98" t="s">
        <v>23</v>
      </c>
      <c r="K177" s="94"/>
      <c r="L177" s="94"/>
    </row>
    <row r="178" spans="1:12" x14ac:dyDescent="0.25">
      <c r="A178" s="98" t="s">
        <v>23</v>
      </c>
      <c r="B178" s="98" t="s">
        <v>23</v>
      </c>
      <c r="C178" s="94" t="s">
        <v>23</v>
      </c>
      <c r="D178" s="98" t="s">
        <v>23</v>
      </c>
      <c r="E178" s="94">
        <v>0</v>
      </c>
      <c r="F178" s="98" t="s">
        <v>23</v>
      </c>
      <c r="G178" s="95" t="s">
        <v>23</v>
      </c>
      <c r="H178" s="95"/>
      <c r="I178" s="98" t="s">
        <v>23</v>
      </c>
      <c r="J178" s="98"/>
      <c r="K178" s="94"/>
      <c r="L178" s="94"/>
    </row>
    <row r="179" spans="1:12" x14ac:dyDescent="0.25">
      <c r="A179" s="98" t="s">
        <v>23</v>
      </c>
      <c r="B179" s="94" t="s">
        <v>23</v>
      </c>
      <c r="C179" s="94" t="s">
        <v>23</v>
      </c>
      <c r="D179" s="94" t="s">
        <v>23</v>
      </c>
      <c r="E179" s="94">
        <v>0</v>
      </c>
      <c r="F179" s="94" t="s">
        <v>23</v>
      </c>
      <c r="G179" s="95" t="s">
        <v>23</v>
      </c>
      <c r="H179" s="94"/>
      <c r="I179" s="94" t="s">
        <v>23</v>
      </c>
      <c r="J179" s="94"/>
      <c r="K179" s="94"/>
      <c r="L179" s="94"/>
    </row>
    <row r="180" spans="1:12" x14ac:dyDescent="0.25">
      <c r="A180" s="94" t="s">
        <v>23</v>
      </c>
      <c r="B180" s="94" t="s">
        <v>23</v>
      </c>
      <c r="C180" s="94" t="s">
        <v>23</v>
      </c>
      <c r="D180" s="94" t="s">
        <v>23</v>
      </c>
      <c r="E180" s="94">
        <v>0</v>
      </c>
      <c r="F180" s="94" t="s">
        <v>23</v>
      </c>
      <c r="G180" s="95" t="s">
        <v>23</v>
      </c>
      <c r="H180" s="94"/>
      <c r="I180" s="94" t="s">
        <v>23</v>
      </c>
      <c r="J180" s="94"/>
      <c r="K180" s="94"/>
      <c r="L180" s="94"/>
    </row>
    <row r="181" spans="1:12" x14ac:dyDescent="0.25">
      <c r="A181" s="98" t="s">
        <v>23</v>
      </c>
      <c r="B181" s="94" t="s">
        <v>23</v>
      </c>
      <c r="C181" s="94" t="s">
        <v>23</v>
      </c>
      <c r="D181" s="94" t="s">
        <v>23</v>
      </c>
      <c r="E181" s="94">
        <v>0</v>
      </c>
      <c r="F181" s="94" t="s">
        <v>23</v>
      </c>
      <c r="G181" s="94" t="s">
        <v>23</v>
      </c>
      <c r="H181" s="94"/>
      <c r="I181" s="94" t="s">
        <v>23</v>
      </c>
      <c r="J181" s="94"/>
      <c r="K181" s="94" t="s">
        <v>23</v>
      </c>
      <c r="L181" s="94"/>
    </row>
    <row r="182" spans="1:12" x14ac:dyDescent="0.25">
      <c r="A182" s="94" t="s">
        <v>23</v>
      </c>
      <c r="B182" s="94" t="s">
        <v>23</v>
      </c>
      <c r="C182" s="94" t="s">
        <v>23</v>
      </c>
      <c r="D182" s="94"/>
      <c r="E182" s="94">
        <v>0</v>
      </c>
      <c r="F182" s="94" t="s">
        <v>23</v>
      </c>
      <c r="G182" s="94" t="s">
        <v>23</v>
      </c>
      <c r="H182" s="94"/>
      <c r="I182" s="94" t="s">
        <v>23</v>
      </c>
      <c r="J182" s="94"/>
      <c r="K182" s="94" t="s">
        <v>23</v>
      </c>
      <c r="L182" s="94"/>
    </row>
    <row r="183" spans="1:12" x14ac:dyDescent="0.25">
      <c r="A183" s="98" t="s">
        <v>23</v>
      </c>
      <c r="B183" s="94" t="s">
        <v>23</v>
      </c>
      <c r="C183" s="94" t="s">
        <v>23</v>
      </c>
      <c r="D183" s="94" t="s">
        <v>23</v>
      </c>
      <c r="E183" s="94">
        <v>0</v>
      </c>
      <c r="F183" s="94" t="s">
        <v>23</v>
      </c>
      <c r="G183" s="95" t="s">
        <v>23</v>
      </c>
      <c r="H183" s="95"/>
      <c r="I183" s="94" t="s">
        <v>23</v>
      </c>
      <c r="J183" s="94"/>
      <c r="K183" s="94" t="s">
        <v>23</v>
      </c>
      <c r="L183" s="94"/>
    </row>
    <row r="184" spans="1:12" x14ac:dyDescent="0.25">
      <c r="A184" s="98" t="s">
        <v>23</v>
      </c>
      <c r="B184" s="94" t="s">
        <v>23</v>
      </c>
      <c r="C184" s="94" t="s">
        <v>23</v>
      </c>
      <c r="D184" s="94" t="s">
        <v>23</v>
      </c>
      <c r="E184" s="94" t="s">
        <v>23</v>
      </c>
      <c r="F184" s="94" t="s">
        <v>23</v>
      </c>
      <c r="G184" s="95" t="s">
        <v>23</v>
      </c>
      <c r="H184" s="95"/>
      <c r="I184" s="94" t="s">
        <v>23</v>
      </c>
      <c r="J184" s="94"/>
      <c r="K184" s="94" t="s">
        <v>23</v>
      </c>
      <c r="L184" s="94"/>
    </row>
    <row r="185" spans="1:12" x14ac:dyDescent="0.25">
      <c r="A185" s="98" t="s">
        <v>23</v>
      </c>
      <c r="B185" s="98" t="s">
        <v>23</v>
      </c>
      <c r="C185" s="128" t="s">
        <v>23</v>
      </c>
      <c r="D185" s="98" t="s">
        <v>23</v>
      </c>
      <c r="E185" s="98" t="s">
        <v>23</v>
      </c>
      <c r="F185" s="98" t="s">
        <v>23</v>
      </c>
      <c r="G185" s="94"/>
      <c r="H185" s="94"/>
      <c r="I185" s="94"/>
      <c r="J185" s="94"/>
      <c r="K185" s="98" t="s">
        <v>23</v>
      </c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8" t="s">
        <v>0</v>
      </c>
      <c r="B1" s="98" t="s">
        <v>1304</v>
      </c>
      <c r="C1" s="98" t="s">
        <v>1315</v>
      </c>
      <c r="D1" s="98" t="s">
        <v>537</v>
      </c>
      <c r="E1" s="98" t="s">
        <v>175</v>
      </c>
    </row>
    <row r="2" spans="1:5" x14ac:dyDescent="0.25">
      <c r="A2" s="95">
        <v>45293</v>
      </c>
      <c r="B2" s="98">
        <v>0</v>
      </c>
      <c r="C2" s="98"/>
      <c r="D2" s="98" t="s">
        <v>23</v>
      </c>
      <c r="E2" s="94"/>
    </row>
    <row r="3" spans="1:5" x14ac:dyDescent="0.25">
      <c r="A3" s="94"/>
      <c r="B3" s="94">
        <v>89</v>
      </c>
      <c r="C3" s="94"/>
      <c r="D3" s="94" t="s">
        <v>1929</v>
      </c>
      <c r="E3" s="94"/>
    </row>
    <row r="4" spans="1:5" x14ac:dyDescent="0.25">
      <c r="A4" s="94"/>
      <c r="B4" s="94">
        <v>0</v>
      </c>
      <c r="C4" s="101" t="s">
        <v>23</v>
      </c>
      <c r="D4" s="94" t="s">
        <v>23</v>
      </c>
      <c r="E4" s="94" t="s">
        <v>23</v>
      </c>
    </row>
    <row r="5" spans="1:5" x14ac:dyDescent="0.25">
      <c r="A5" s="94"/>
      <c r="B5" s="94">
        <v>0</v>
      </c>
      <c r="C5" s="94" t="s">
        <v>23</v>
      </c>
      <c r="D5" s="94" t="s">
        <v>23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8" t="s">
        <v>0</v>
      </c>
      <c r="B53" s="98" t="s">
        <v>1304</v>
      </c>
      <c r="C53" s="98" t="s">
        <v>1315</v>
      </c>
      <c r="D53" s="98" t="s">
        <v>537</v>
      </c>
      <c r="E53" s="98" t="s">
        <v>175</v>
      </c>
    </row>
    <row r="54" spans="1:5" x14ac:dyDescent="0.25">
      <c r="A54" s="95">
        <v>45317</v>
      </c>
      <c r="B54" s="98" t="s">
        <v>23</v>
      </c>
      <c r="C54" s="98"/>
      <c r="D54" s="98" t="s">
        <v>23</v>
      </c>
      <c r="E54" s="94"/>
    </row>
    <row r="55" spans="1:5" x14ac:dyDescent="0.25">
      <c r="A55" s="94" t="s">
        <v>493</v>
      </c>
      <c r="B55" s="94">
        <v>340</v>
      </c>
      <c r="C55" s="94"/>
      <c r="D55" s="98" t="s">
        <v>1930</v>
      </c>
      <c r="E55" s="94" t="s">
        <v>980</v>
      </c>
    </row>
    <row r="56" spans="1:5" x14ac:dyDescent="0.25">
      <c r="A56" s="94" t="s">
        <v>493</v>
      </c>
      <c r="B56" s="94">
        <v>52</v>
      </c>
      <c r="C56" s="101" t="s">
        <v>23</v>
      </c>
      <c r="D56" s="94" t="s">
        <v>1931</v>
      </c>
      <c r="E56" s="94" t="s">
        <v>957</v>
      </c>
    </row>
    <row r="57" spans="1:5" x14ac:dyDescent="0.25">
      <c r="A57" s="94"/>
      <c r="B57" s="94">
        <v>0</v>
      </c>
      <c r="C57" s="94" t="s">
        <v>23</v>
      </c>
      <c r="D57" s="94" t="s">
        <v>23</v>
      </c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8" t="s">
        <v>0</v>
      </c>
      <c r="B105" s="98" t="s">
        <v>1304</v>
      </c>
      <c r="C105" s="98" t="s">
        <v>1315</v>
      </c>
      <c r="D105" s="98" t="s">
        <v>537</v>
      </c>
      <c r="E105" s="98" t="s">
        <v>175</v>
      </c>
    </row>
    <row r="106" spans="1:5" x14ac:dyDescent="0.25">
      <c r="A106" s="95" t="s">
        <v>23</v>
      </c>
      <c r="B106" s="98"/>
      <c r="C106" s="98"/>
      <c r="D106" s="98" t="s">
        <v>23</v>
      </c>
      <c r="E106" s="94"/>
    </row>
    <row r="107" spans="1:5" x14ac:dyDescent="0.25">
      <c r="A107" s="94"/>
      <c r="B107" s="94">
        <v>0</v>
      </c>
      <c r="C107" s="94"/>
      <c r="D107" s="98" t="s">
        <v>23</v>
      </c>
      <c r="E107" s="94"/>
    </row>
    <row r="108" spans="1:5" x14ac:dyDescent="0.25">
      <c r="A108" s="94"/>
      <c r="B108" s="94">
        <v>0</v>
      </c>
      <c r="C108" s="101" t="s">
        <v>23</v>
      </c>
      <c r="D108" s="94" t="s">
        <v>23</v>
      </c>
      <c r="E108" s="94" t="s">
        <v>23</v>
      </c>
    </row>
    <row r="109" spans="1:5" x14ac:dyDescent="0.25">
      <c r="A109" s="94"/>
      <c r="B109" s="94">
        <v>0</v>
      </c>
      <c r="C109" s="94" t="s">
        <v>23</v>
      </c>
      <c r="D109" s="94" t="s">
        <v>23</v>
      </c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8" t="s">
        <v>0</v>
      </c>
      <c r="B157" s="98" t="s">
        <v>1304</v>
      </c>
      <c r="C157" s="98" t="s">
        <v>1315</v>
      </c>
      <c r="D157" s="98" t="s">
        <v>537</v>
      </c>
      <c r="E157" s="98" t="s">
        <v>175</v>
      </c>
    </row>
    <row r="158" spans="1:5" x14ac:dyDescent="0.25">
      <c r="A158" s="95" t="s">
        <v>23</v>
      </c>
      <c r="B158" s="98">
        <v>0</v>
      </c>
      <c r="C158" s="98"/>
      <c r="D158" s="98" t="s">
        <v>23</v>
      </c>
      <c r="E158" s="94"/>
    </row>
    <row r="159" spans="1:5" x14ac:dyDescent="0.25">
      <c r="A159" s="94"/>
      <c r="B159" s="94">
        <v>0</v>
      </c>
      <c r="C159" s="94"/>
      <c r="D159" s="98" t="s">
        <v>23</v>
      </c>
      <c r="E159" s="94"/>
    </row>
    <row r="160" spans="1:5" x14ac:dyDescent="0.25">
      <c r="A160" s="94"/>
      <c r="B160" s="94">
        <v>0</v>
      </c>
      <c r="C160" s="101" t="s">
        <v>23</v>
      </c>
      <c r="D160" s="94" t="s">
        <v>23</v>
      </c>
      <c r="E160" s="94" t="s">
        <v>23</v>
      </c>
    </row>
    <row r="161" spans="1:5" x14ac:dyDescent="0.25">
      <c r="A161" s="94"/>
      <c r="B161" s="94">
        <v>0</v>
      </c>
      <c r="C161" s="94" t="s">
        <v>23</v>
      </c>
      <c r="D161" s="94" t="s">
        <v>23</v>
      </c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8" t="s">
        <v>0</v>
      </c>
      <c r="B209" s="98" t="s">
        <v>1304</v>
      </c>
      <c r="C209" s="98" t="s">
        <v>1315</v>
      </c>
      <c r="D209" s="98" t="s">
        <v>537</v>
      </c>
      <c r="E209" s="98" t="s">
        <v>175</v>
      </c>
    </row>
    <row r="210" spans="1:5" x14ac:dyDescent="0.25">
      <c r="A210" s="95" t="s">
        <v>23</v>
      </c>
      <c r="B210" s="98">
        <v>0</v>
      </c>
      <c r="C210" s="98"/>
      <c r="D210" s="98" t="s">
        <v>23</v>
      </c>
      <c r="E210" s="94"/>
    </row>
    <row r="211" spans="1:5" x14ac:dyDescent="0.25">
      <c r="A211" s="94"/>
      <c r="B211" s="94">
        <v>0</v>
      </c>
      <c r="C211" s="94"/>
      <c r="D211" s="98" t="s">
        <v>23</v>
      </c>
      <c r="E211" s="94"/>
    </row>
    <row r="212" spans="1:5" x14ac:dyDescent="0.25">
      <c r="A212" s="94"/>
      <c r="B212" s="94">
        <v>0</v>
      </c>
      <c r="C212" s="101" t="s">
        <v>23</v>
      </c>
      <c r="D212" s="94" t="s">
        <v>23</v>
      </c>
      <c r="E212" s="94" t="s">
        <v>23</v>
      </c>
    </row>
    <row r="213" spans="1:5" x14ac:dyDescent="0.25">
      <c r="A213" s="94"/>
      <c r="B213" s="94">
        <v>0</v>
      </c>
      <c r="C213" s="94" t="s">
        <v>23</v>
      </c>
      <c r="D213" s="94" t="s">
        <v>23</v>
      </c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8" t="s">
        <v>0</v>
      </c>
      <c r="B261" s="98" t="s">
        <v>1304</v>
      </c>
      <c r="C261" s="98" t="s">
        <v>1315</v>
      </c>
      <c r="D261" s="98" t="s">
        <v>537</v>
      </c>
      <c r="E261" s="98" t="s">
        <v>175</v>
      </c>
    </row>
    <row r="262" spans="1:5" x14ac:dyDescent="0.25">
      <c r="A262" s="95" t="s">
        <v>23</v>
      </c>
      <c r="B262" s="98">
        <v>0</v>
      </c>
      <c r="C262" s="98"/>
      <c r="D262" s="98" t="s">
        <v>23</v>
      </c>
      <c r="E262" s="94"/>
    </row>
    <row r="263" spans="1:5" x14ac:dyDescent="0.25">
      <c r="A263" s="94"/>
      <c r="B263" s="94">
        <v>0</v>
      </c>
      <c r="C263" s="94"/>
      <c r="D263" s="98" t="s">
        <v>23</v>
      </c>
      <c r="E263" s="94"/>
    </row>
    <row r="264" spans="1:5" x14ac:dyDescent="0.25">
      <c r="A264" s="94"/>
      <c r="B264" s="94">
        <v>0</v>
      </c>
      <c r="C264" s="101" t="s">
        <v>23</v>
      </c>
      <c r="D264" s="94" t="s">
        <v>23</v>
      </c>
      <c r="E264" s="94" t="s">
        <v>23</v>
      </c>
    </row>
    <row r="265" spans="1:5" x14ac:dyDescent="0.25">
      <c r="A265" s="94"/>
      <c r="B265" s="94">
        <v>0</v>
      </c>
      <c r="C265" s="94" t="s">
        <v>23</v>
      </c>
      <c r="D265" s="94" t="s">
        <v>23</v>
      </c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8" t="s">
        <v>0</v>
      </c>
      <c r="B313" s="98" t="s">
        <v>1304</v>
      </c>
      <c r="C313" s="98" t="s">
        <v>1315</v>
      </c>
      <c r="D313" s="98" t="s">
        <v>537</v>
      </c>
      <c r="E313" s="98" t="s">
        <v>175</v>
      </c>
    </row>
    <row r="314" spans="1:5" x14ac:dyDescent="0.25">
      <c r="A314" s="95" t="s">
        <v>23</v>
      </c>
      <c r="B314" s="98">
        <v>0</v>
      </c>
      <c r="C314" s="98"/>
      <c r="D314" s="98" t="s">
        <v>23</v>
      </c>
      <c r="E314" s="94"/>
    </row>
    <row r="315" spans="1:5" x14ac:dyDescent="0.25">
      <c r="A315" s="94"/>
      <c r="B315" s="94">
        <v>0</v>
      </c>
      <c r="C315" s="94"/>
      <c r="D315" s="98" t="s">
        <v>23</v>
      </c>
      <c r="E315" s="94"/>
    </row>
    <row r="316" spans="1:5" x14ac:dyDescent="0.25">
      <c r="A316" s="94"/>
      <c r="B316" s="94">
        <v>0</v>
      </c>
      <c r="C316" s="101" t="s">
        <v>23</v>
      </c>
      <c r="D316" s="94" t="s">
        <v>23</v>
      </c>
      <c r="E316" s="94" t="s">
        <v>23</v>
      </c>
    </row>
    <row r="317" spans="1:5" x14ac:dyDescent="0.25">
      <c r="A317" s="94"/>
      <c r="B317" s="94">
        <v>0</v>
      </c>
      <c r="C317" s="94" t="s">
        <v>23</v>
      </c>
      <c r="D317" s="94" t="s">
        <v>23</v>
      </c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8" t="s">
        <v>0</v>
      </c>
      <c r="B365" s="98" t="s">
        <v>1304</v>
      </c>
      <c r="C365" s="98" t="s">
        <v>1315</v>
      </c>
      <c r="D365" s="98" t="s">
        <v>537</v>
      </c>
      <c r="E365" s="98" t="s">
        <v>175</v>
      </c>
    </row>
    <row r="366" spans="1:5" x14ac:dyDescent="0.25">
      <c r="A366" s="95" t="s">
        <v>23</v>
      </c>
      <c r="B366" s="98">
        <v>0</v>
      </c>
      <c r="C366" s="98"/>
      <c r="D366" s="98" t="s">
        <v>23</v>
      </c>
      <c r="E366" s="94"/>
    </row>
    <row r="367" spans="1:5" x14ac:dyDescent="0.25">
      <c r="A367" s="94"/>
      <c r="B367" s="94">
        <v>0</v>
      </c>
      <c r="C367" s="94"/>
      <c r="D367" s="98" t="s">
        <v>23</v>
      </c>
      <c r="E367" s="94"/>
    </row>
    <row r="368" spans="1:5" x14ac:dyDescent="0.25">
      <c r="A368" s="94"/>
      <c r="B368" s="94">
        <v>0</v>
      </c>
      <c r="C368" s="101" t="s">
        <v>23</v>
      </c>
      <c r="D368" s="94" t="s">
        <v>23</v>
      </c>
      <c r="E368" s="94" t="s">
        <v>23</v>
      </c>
    </row>
    <row r="369" spans="1:5" x14ac:dyDescent="0.25">
      <c r="A369" s="94"/>
      <c r="B369" s="94">
        <v>0</v>
      </c>
      <c r="C369" s="94" t="s">
        <v>23</v>
      </c>
      <c r="D369" s="94" t="s">
        <v>23</v>
      </c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8" t="s">
        <v>0</v>
      </c>
      <c r="B417" s="98" t="s">
        <v>1304</v>
      </c>
      <c r="C417" s="98" t="s">
        <v>1315</v>
      </c>
      <c r="D417" s="98" t="s">
        <v>537</v>
      </c>
      <c r="E417" s="98" t="s">
        <v>175</v>
      </c>
    </row>
    <row r="418" spans="1:5" x14ac:dyDescent="0.25">
      <c r="A418" s="95" t="s">
        <v>23</v>
      </c>
      <c r="B418" s="98">
        <v>0</v>
      </c>
      <c r="C418" s="98"/>
      <c r="D418" s="98" t="s">
        <v>23</v>
      </c>
      <c r="E418" s="94"/>
    </row>
    <row r="419" spans="1:5" x14ac:dyDescent="0.25">
      <c r="A419" s="94"/>
      <c r="B419" s="94">
        <v>0</v>
      </c>
      <c r="C419" s="94"/>
      <c r="D419" s="98" t="s">
        <v>23</v>
      </c>
      <c r="E419" s="94"/>
    </row>
    <row r="420" spans="1:5" x14ac:dyDescent="0.25">
      <c r="A420" s="94"/>
      <c r="B420" s="94">
        <v>0</v>
      </c>
      <c r="C420" s="101" t="s">
        <v>23</v>
      </c>
      <c r="D420" s="94" t="s">
        <v>23</v>
      </c>
      <c r="E420" s="94" t="s">
        <v>23</v>
      </c>
    </row>
    <row r="421" spans="1:5" x14ac:dyDescent="0.25">
      <c r="A421" s="94"/>
      <c r="B421" s="94">
        <v>0</v>
      </c>
      <c r="C421" s="94" t="s">
        <v>23</v>
      </c>
      <c r="D421" s="94" t="s">
        <v>23</v>
      </c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8" t="s">
        <v>0</v>
      </c>
      <c r="B469" s="98" t="s">
        <v>1304</v>
      </c>
      <c r="C469" s="98" t="s">
        <v>1315</v>
      </c>
      <c r="D469" s="98" t="s">
        <v>537</v>
      </c>
      <c r="E469" s="98" t="s">
        <v>175</v>
      </c>
    </row>
    <row r="470" spans="1:5" x14ac:dyDescent="0.25">
      <c r="A470" s="95" t="s">
        <v>23</v>
      </c>
      <c r="B470" s="98">
        <v>0</v>
      </c>
      <c r="C470" s="98"/>
      <c r="D470" s="98" t="s">
        <v>23</v>
      </c>
      <c r="E470" s="94"/>
    </row>
    <row r="471" spans="1:5" x14ac:dyDescent="0.25">
      <c r="A471" s="94"/>
      <c r="B471" s="94">
        <v>0</v>
      </c>
      <c r="C471" s="94"/>
      <c r="D471" s="98" t="s">
        <v>23</v>
      </c>
      <c r="E471" s="94"/>
    </row>
    <row r="472" spans="1:5" x14ac:dyDescent="0.25">
      <c r="A472" s="94"/>
      <c r="B472" s="94">
        <v>0</v>
      </c>
      <c r="C472" s="101" t="s">
        <v>23</v>
      </c>
      <c r="D472" s="94" t="s">
        <v>23</v>
      </c>
      <c r="E472" s="94" t="s">
        <v>23</v>
      </c>
    </row>
    <row r="473" spans="1:5" x14ac:dyDescent="0.25">
      <c r="A473" s="94"/>
      <c r="B473" s="94">
        <v>0</v>
      </c>
      <c r="C473" s="94" t="s">
        <v>23</v>
      </c>
      <c r="D473" s="94" t="s">
        <v>23</v>
      </c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8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8" t="s">
        <v>0</v>
      </c>
      <c r="B521" s="98" t="s">
        <v>1304</v>
      </c>
      <c r="C521" s="98" t="s">
        <v>1315</v>
      </c>
      <c r="D521" s="98" t="s">
        <v>537</v>
      </c>
      <c r="E521" s="98" t="s">
        <v>175</v>
      </c>
    </row>
    <row r="522" spans="1:5" x14ac:dyDescent="0.25">
      <c r="A522" s="95" t="s">
        <v>23</v>
      </c>
      <c r="B522" s="98">
        <v>0</v>
      </c>
      <c r="C522" s="98"/>
      <c r="D522" s="98" t="s">
        <v>23</v>
      </c>
      <c r="E522" s="94"/>
    </row>
    <row r="523" spans="1:5" x14ac:dyDescent="0.25">
      <c r="A523" s="94"/>
      <c r="B523" s="94">
        <v>0</v>
      </c>
      <c r="C523" s="94"/>
      <c r="D523" s="98" t="s">
        <v>23</v>
      </c>
      <c r="E523" s="94"/>
    </row>
    <row r="524" spans="1:5" x14ac:dyDescent="0.25">
      <c r="A524" s="94"/>
      <c r="B524" s="94">
        <v>0</v>
      </c>
      <c r="C524" s="101" t="s">
        <v>23</v>
      </c>
      <c r="D524" s="94" t="s">
        <v>23</v>
      </c>
      <c r="E524" s="94" t="s">
        <v>23</v>
      </c>
    </row>
    <row r="525" spans="1:5" x14ac:dyDescent="0.25">
      <c r="A525" s="94"/>
      <c r="B525" s="94">
        <v>0</v>
      </c>
      <c r="C525" s="94" t="s">
        <v>23</v>
      </c>
      <c r="D525" s="94" t="s">
        <v>23</v>
      </c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1304</v>
      </c>
      <c r="C573" s="98" t="s">
        <v>1315</v>
      </c>
      <c r="D573" s="98" t="s">
        <v>537</v>
      </c>
      <c r="E573" s="98" t="s">
        <v>175</v>
      </c>
    </row>
    <row r="574" spans="1:5" x14ac:dyDescent="0.25">
      <c r="A574" s="95" t="s">
        <v>23</v>
      </c>
      <c r="B574" s="98">
        <v>0</v>
      </c>
      <c r="C574" s="98"/>
      <c r="D574" s="98" t="s">
        <v>23</v>
      </c>
      <c r="E574" s="94"/>
    </row>
    <row r="575" spans="1:5" x14ac:dyDescent="0.25">
      <c r="A575" s="94"/>
      <c r="B575" s="94">
        <v>0</v>
      </c>
      <c r="C575" s="94"/>
      <c r="D575" s="98" t="s">
        <v>23</v>
      </c>
      <c r="E575" s="94"/>
    </row>
    <row r="576" spans="1:5" x14ac:dyDescent="0.25">
      <c r="A576" s="94"/>
      <c r="B576" s="94">
        <v>0</v>
      </c>
      <c r="C576" s="101" t="s">
        <v>23</v>
      </c>
      <c r="D576" s="94" t="s">
        <v>23</v>
      </c>
      <c r="E576" s="94" t="s">
        <v>23</v>
      </c>
    </row>
    <row r="577" spans="1:5" x14ac:dyDescent="0.25">
      <c r="A577" s="94"/>
      <c r="B577" s="94">
        <v>0</v>
      </c>
      <c r="C577" s="94" t="s">
        <v>23</v>
      </c>
      <c r="D577" s="94" t="s">
        <v>23</v>
      </c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53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1855</v>
      </c>
    </row>
    <row r="3" spans="1:27" x14ac:dyDescent="0.25">
      <c r="A3" t="s">
        <v>1932</v>
      </c>
      <c r="B3" t="s">
        <v>1933</v>
      </c>
      <c r="C3" t="s">
        <v>1934</v>
      </c>
      <c r="D3" t="s">
        <v>1935</v>
      </c>
      <c r="E3" t="s">
        <v>1936</v>
      </c>
      <c r="F3" t="s">
        <v>1937</v>
      </c>
      <c r="G3" t="s">
        <v>1938</v>
      </c>
      <c r="H3" t="s">
        <v>1939</v>
      </c>
      <c r="I3" t="s">
        <v>1940</v>
      </c>
      <c r="J3" t="s">
        <v>1941</v>
      </c>
      <c r="K3" t="s">
        <v>1942</v>
      </c>
      <c r="L3" t="s">
        <v>1943</v>
      </c>
      <c r="M3" t="s">
        <v>1521</v>
      </c>
      <c r="N3" t="s">
        <v>1944</v>
      </c>
      <c r="O3" t="s">
        <v>1945</v>
      </c>
      <c r="P3" t="s">
        <v>1946</v>
      </c>
      <c r="Q3" t="s">
        <v>1947</v>
      </c>
      <c r="R3" t="s">
        <v>1948</v>
      </c>
      <c r="S3" t="s">
        <v>1949</v>
      </c>
      <c r="T3" t="s">
        <v>1950</v>
      </c>
      <c r="U3" t="s">
        <v>1951</v>
      </c>
      <c r="V3" t="s">
        <v>1952</v>
      </c>
      <c r="W3" t="s">
        <v>1953</v>
      </c>
      <c r="X3" t="s">
        <v>1954</v>
      </c>
      <c r="Y3" t="s">
        <v>1955</v>
      </c>
      <c r="Z3" t="s">
        <v>1956</v>
      </c>
      <c r="AA3" t="s">
        <v>1957</v>
      </c>
    </row>
    <row r="4" spans="1:27" x14ac:dyDescent="0.25">
      <c r="A4" t="s">
        <v>1958</v>
      </c>
      <c r="D4" t="s">
        <v>1959</v>
      </c>
      <c r="E4" t="str">
        <f>"209160"</f>
        <v>209160</v>
      </c>
      <c r="G4" s="131">
        <v>45252</v>
      </c>
      <c r="H4">
        <v>40</v>
      </c>
      <c r="M4" t="s">
        <v>1959</v>
      </c>
      <c r="N4" t="s">
        <v>1960</v>
      </c>
      <c r="Q4" s="132">
        <v>45254.412789351853</v>
      </c>
      <c r="S4">
        <v>0</v>
      </c>
      <c r="T4">
        <v>475</v>
      </c>
      <c r="U4" t="s">
        <v>1961</v>
      </c>
      <c r="V4">
        <v>1287</v>
      </c>
      <c r="W4" t="s">
        <v>1962</v>
      </c>
      <c r="X4">
        <v>0</v>
      </c>
      <c r="Z4" t="s">
        <v>1963</v>
      </c>
    </row>
    <row r="5" spans="1:27" x14ac:dyDescent="0.25">
      <c r="A5" t="s">
        <v>1958</v>
      </c>
      <c r="D5" t="s">
        <v>1964</v>
      </c>
      <c r="E5" t="str">
        <f>"243580"</f>
        <v>243580</v>
      </c>
      <c r="G5" s="131">
        <v>45253</v>
      </c>
      <c r="H5">
        <v>120</v>
      </c>
      <c r="M5" t="s">
        <v>1964</v>
      </c>
      <c r="N5" t="s">
        <v>1960</v>
      </c>
      <c r="O5" t="s">
        <v>1909</v>
      </c>
      <c r="Q5" s="132">
        <v>45254.412800925929</v>
      </c>
      <c r="R5" s="132">
        <v>45254.519178240742</v>
      </c>
      <c r="S5">
        <v>0</v>
      </c>
      <c r="T5">
        <v>475</v>
      </c>
      <c r="U5" t="s">
        <v>1961</v>
      </c>
      <c r="V5">
        <v>1287</v>
      </c>
      <c r="W5" t="s">
        <v>1962</v>
      </c>
      <c r="X5">
        <v>0</v>
      </c>
      <c r="Z5" t="s">
        <v>1965</v>
      </c>
    </row>
    <row r="6" spans="1:27" x14ac:dyDescent="0.25">
      <c r="A6" t="s">
        <v>1958</v>
      </c>
      <c r="D6" t="s">
        <v>1966</v>
      </c>
      <c r="E6" t="str">
        <f>"116537925"</f>
        <v>116537925</v>
      </c>
      <c r="G6" s="131">
        <v>45253</v>
      </c>
      <c r="H6">
        <v>2000</v>
      </c>
      <c r="M6" t="s">
        <v>1966</v>
      </c>
      <c r="N6" t="s">
        <v>1960</v>
      </c>
      <c r="O6" t="s">
        <v>1909</v>
      </c>
      <c r="Q6" s="132">
        <v>45254.314143518517</v>
      </c>
      <c r="R6" s="132">
        <v>45254.516759259262</v>
      </c>
      <c r="S6">
        <v>259000001</v>
      </c>
      <c r="T6">
        <v>57</v>
      </c>
      <c r="U6" t="s">
        <v>35</v>
      </c>
      <c r="V6">
        <v>259</v>
      </c>
      <c r="W6" t="s">
        <v>1842</v>
      </c>
      <c r="X6">
        <v>259000001</v>
      </c>
      <c r="Z6" t="s">
        <v>1963</v>
      </c>
    </row>
    <row r="7" spans="1:27" x14ac:dyDescent="0.25">
      <c r="G7" s="131"/>
      <c r="H7">
        <f>SUM(H4:H6)</f>
        <v>2160</v>
      </c>
      <c r="Q7" s="132"/>
      <c r="R7" s="132"/>
    </row>
    <row r="8" spans="1:27" x14ac:dyDescent="0.25">
      <c r="A8" t="s">
        <v>1958</v>
      </c>
      <c r="D8" t="s">
        <v>1967</v>
      </c>
      <c r="E8" t="str">
        <f>"730187285"</f>
        <v>730187285</v>
      </c>
      <c r="G8" s="131">
        <v>45252</v>
      </c>
      <c r="H8">
        <v>779</v>
      </c>
      <c r="M8" t="s">
        <v>1967</v>
      </c>
      <c r="N8" t="s">
        <v>1960</v>
      </c>
      <c r="Q8" s="132">
        <v>45253.336712962962</v>
      </c>
      <c r="S8" t="s">
        <v>1968</v>
      </c>
      <c r="T8">
        <v>5</v>
      </c>
      <c r="U8" t="s">
        <v>1969</v>
      </c>
      <c r="V8" t="s">
        <v>1970</v>
      </c>
      <c r="W8" t="s">
        <v>1962</v>
      </c>
      <c r="X8" t="s">
        <v>1971</v>
      </c>
      <c r="Z8" t="s">
        <v>1963</v>
      </c>
    </row>
    <row r="9" spans="1:27" x14ac:dyDescent="0.25">
      <c r="A9" t="s">
        <v>1958</v>
      </c>
      <c r="D9" t="s">
        <v>1972</v>
      </c>
      <c r="E9" t="str">
        <f>"730181739"</f>
        <v>730181739</v>
      </c>
      <c r="G9" s="131">
        <v>45252</v>
      </c>
      <c r="H9">
        <v>1142</v>
      </c>
      <c r="M9" t="s">
        <v>1972</v>
      </c>
      <c r="N9" t="s">
        <v>1960</v>
      </c>
      <c r="Q9" s="132">
        <v>45253.336724537039</v>
      </c>
      <c r="S9" t="s">
        <v>1968</v>
      </c>
      <c r="T9">
        <v>5</v>
      </c>
      <c r="U9" t="s">
        <v>1969</v>
      </c>
      <c r="V9" t="s">
        <v>1970</v>
      </c>
      <c r="W9" t="s">
        <v>1962</v>
      </c>
      <c r="X9" t="s">
        <v>1971</v>
      </c>
      <c r="Z9" t="s">
        <v>1963</v>
      </c>
    </row>
    <row r="10" spans="1:27" x14ac:dyDescent="0.25">
      <c r="A10" t="s">
        <v>1958</v>
      </c>
      <c r="D10" t="s">
        <v>1966</v>
      </c>
      <c r="E10" t="str">
        <f>"730203434"</f>
        <v>730203434</v>
      </c>
      <c r="G10" s="131">
        <v>45252</v>
      </c>
      <c r="H10">
        <v>322</v>
      </c>
      <c r="M10" t="s">
        <v>1966</v>
      </c>
      <c r="N10" t="s">
        <v>1960</v>
      </c>
      <c r="Q10" s="132">
        <v>45253.336724537039</v>
      </c>
      <c r="S10" t="s">
        <v>1968</v>
      </c>
      <c r="T10">
        <v>5</v>
      </c>
      <c r="U10" t="s">
        <v>1969</v>
      </c>
      <c r="V10" t="s">
        <v>1970</v>
      </c>
      <c r="W10" t="s">
        <v>1962</v>
      </c>
      <c r="X10" t="s">
        <v>1971</v>
      </c>
      <c r="Z10" t="s">
        <v>1963</v>
      </c>
    </row>
    <row r="11" spans="1:27" x14ac:dyDescent="0.25">
      <c r="A11" t="s">
        <v>1958</v>
      </c>
      <c r="D11" t="s">
        <v>1959</v>
      </c>
      <c r="E11" t="str">
        <f>"730160445"</f>
        <v>730160445</v>
      </c>
      <c r="G11" s="131">
        <v>45252</v>
      </c>
      <c r="H11">
        <v>143.13999999999999</v>
      </c>
      <c r="M11" t="s">
        <v>1959</v>
      </c>
      <c r="N11" t="s">
        <v>1960</v>
      </c>
      <c r="Q11" s="132">
        <v>45253.336724537039</v>
      </c>
      <c r="S11" t="s">
        <v>1968</v>
      </c>
      <c r="T11">
        <v>5</v>
      </c>
      <c r="U11" t="s">
        <v>1969</v>
      </c>
      <c r="V11" t="s">
        <v>1970</v>
      </c>
      <c r="W11" t="s">
        <v>1962</v>
      </c>
      <c r="X11" t="s">
        <v>1968</v>
      </c>
      <c r="Z11" t="s">
        <v>1963</v>
      </c>
    </row>
    <row r="12" spans="1:27" x14ac:dyDescent="0.25">
      <c r="A12" t="s">
        <v>1958</v>
      </c>
      <c r="D12" t="s">
        <v>1973</v>
      </c>
      <c r="E12" t="str">
        <f>"180232339"</f>
        <v>180232339</v>
      </c>
      <c r="F12" t="s">
        <v>1974</v>
      </c>
      <c r="G12" s="131">
        <v>45252</v>
      </c>
      <c r="H12">
        <v>-10</v>
      </c>
      <c r="M12" t="s">
        <v>1973</v>
      </c>
      <c r="N12" t="s">
        <v>1960</v>
      </c>
      <c r="Q12" s="132">
        <v>45253.336724537039</v>
      </c>
      <c r="S12" t="s">
        <v>1968</v>
      </c>
      <c r="T12">
        <v>5</v>
      </c>
      <c r="U12" t="s">
        <v>1969</v>
      </c>
      <c r="V12" t="s">
        <v>1970</v>
      </c>
      <c r="W12" t="s">
        <v>1962</v>
      </c>
      <c r="X12" t="s">
        <v>1968</v>
      </c>
      <c r="Z12" t="s">
        <v>1965</v>
      </c>
    </row>
    <row r="13" spans="1:27" x14ac:dyDescent="0.25">
      <c r="A13" t="s">
        <v>1958</v>
      </c>
      <c r="D13" t="s">
        <v>1959</v>
      </c>
      <c r="E13" t="str">
        <f>"181779346"</f>
        <v>181779346</v>
      </c>
      <c r="F13" t="s">
        <v>1975</v>
      </c>
      <c r="G13" s="131">
        <v>45252</v>
      </c>
      <c r="H13">
        <v>489</v>
      </c>
      <c r="M13" t="s">
        <v>1959</v>
      </c>
      <c r="N13" t="s">
        <v>1960</v>
      </c>
      <c r="Q13" s="132">
        <v>45253.336724537039</v>
      </c>
      <c r="S13" t="s">
        <v>1968</v>
      </c>
      <c r="T13">
        <v>5</v>
      </c>
      <c r="U13" t="s">
        <v>1969</v>
      </c>
      <c r="V13" t="s">
        <v>1970</v>
      </c>
      <c r="W13" t="s">
        <v>1962</v>
      </c>
      <c r="X13" t="s">
        <v>1968</v>
      </c>
      <c r="Z13" t="s">
        <v>1963</v>
      </c>
    </row>
    <row r="14" spans="1:27" x14ac:dyDescent="0.25">
      <c r="A14" t="s">
        <v>1958</v>
      </c>
      <c r="D14" t="s">
        <v>1964</v>
      </c>
      <c r="E14" t="str">
        <f>"180022962"</f>
        <v>180022962</v>
      </c>
      <c r="F14" t="s">
        <v>1976</v>
      </c>
      <c r="G14" s="131">
        <v>45253</v>
      </c>
      <c r="H14">
        <v>234</v>
      </c>
      <c r="M14" t="s">
        <v>1964</v>
      </c>
      <c r="N14" t="s">
        <v>1960</v>
      </c>
      <c r="O14" t="s">
        <v>1909</v>
      </c>
      <c r="Q14" s="132">
        <v>45254.29650462963</v>
      </c>
      <c r="R14" s="132">
        <v>45254.51898148148</v>
      </c>
      <c r="S14" t="s">
        <v>1968</v>
      </c>
      <c r="T14">
        <v>5</v>
      </c>
      <c r="U14" t="s">
        <v>1969</v>
      </c>
      <c r="V14" t="s">
        <v>1970</v>
      </c>
      <c r="W14" t="s">
        <v>1962</v>
      </c>
      <c r="X14" t="s">
        <v>1968</v>
      </c>
      <c r="Z14" t="s">
        <v>1965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1830</v>
      </c>
    </row>
    <row r="24" spans="1:27" x14ac:dyDescent="0.25">
      <c r="A24" t="s">
        <v>1932</v>
      </c>
      <c r="B24" t="s">
        <v>1933</v>
      </c>
      <c r="C24" t="s">
        <v>1934</v>
      </c>
      <c r="D24" t="s">
        <v>1935</v>
      </c>
      <c r="E24" t="s">
        <v>1936</v>
      </c>
      <c r="F24" t="s">
        <v>1937</v>
      </c>
      <c r="G24" t="s">
        <v>1938</v>
      </c>
      <c r="H24" t="s">
        <v>1939</v>
      </c>
      <c r="I24" t="s">
        <v>1940</v>
      </c>
      <c r="J24" t="s">
        <v>1941</v>
      </c>
      <c r="K24" t="s">
        <v>1942</v>
      </c>
      <c r="L24" t="s">
        <v>1943</v>
      </c>
      <c r="M24" t="s">
        <v>1521</v>
      </c>
      <c r="N24" t="s">
        <v>1944</v>
      </c>
      <c r="O24" t="s">
        <v>1945</v>
      </c>
      <c r="P24" t="s">
        <v>1946</v>
      </c>
      <c r="Q24" t="s">
        <v>1947</v>
      </c>
      <c r="R24" t="s">
        <v>1948</v>
      </c>
      <c r="S24" t="s">
        <v>1949</v>
      </c>
      <c r="T24" t="s">
        <v>1950</v>
      </c>
      <c r="U24" t="s">
        <v>1951</v>
      </c>
      <c r="V24" t="s">
        <v>1952</v>
      </c>
      <c r="W24" t="s">
        <v>1953</v>
      </c>
      <c r="X24" t="s">
        <v>1954</v>
      </c>
      <c r="Y24" t="s">
        <v>1955</v>
      </c>
      <c r="Z24" t="s">
        <v>1956</v>
      </c>
      <c r="AA24" t="s">
        <v>1957</v>
      </c>
    </row>
    <row r="25" spans="1:27" x14ac:dyDescent="0.25">
      <c r="A25" t="s">
        <v>1958</v>
      </c>
      <c r="D25" t="s">
        <v>1977</v>
      </c>
      <c r="E25" t="str">
        <f>"00033112300244"</f>
        <v>00033112300244</v>
      </c>
      <c r="G25" s="131">
        <v>45253</v>
      </c>
      <c r="H25">
        <v>174</v>
      </c>
      <c r="M25" t="s">
        <v>1977</v>
      </c>
      <c r="N25" t="s">
        <v>1978</v>
      </c>
      <c r="Q25" s="132">
        <v>45254.314247685194</v>
      </c>
      <c r="S25">
        <v>259331305</v>
      </c>
      <c r="T25">
        <v>57</v>
      </c>
      <c r="U25" t="s">
        <v>35</v>
      </c>
      <c r="V25">
        <v>259</v>
      </c>
      <c r="W25" t="s">
        <v>1928</v>
      </c>
      <c r="X25">
        <v>259331305</v>
      </c>
      <c r="Z25" t="s">
        <v>1963</v>
      </c>
    </row>
    <row r="26" spans="1:27" x14ac:dyDescent="0.25">
      <c r="A26" t="s">
        <v>1958</v>
      </c>
      <c r="D26" t="s">
        <v>1979</v>
      </c>
      <c r="E26" t="str">
        <f>"181779364"</f>
        <v>181779364</v>
      </c>
      <c r="F26" t="s">
        <v>1980</v>
      </c>
      <c r="G26" s="131">
        <v>45253</v>
      </c>
      <c r="H26">
        <v>480.5</v>
      </c>
      <c r="M26" t="s">
        <v>1979</v>
      </c>
      <c r="N26" t="s">
        <v>1978</v>
      </c>
      <c r="Q26" s="132">
        <v>45254.29650462963</v>
      </c>
      <c r="S26" t="s">
        <v>1981</v>
      </c>
      <c r="T26">
        <v>5</v>
      </c>
      <c r="U26" t="s">
        <v>1969</v>
      </c>
      <c r="V26" t="s">
        <v>1970</v>
      </c>
      <c r="W26" t="s">
        <v>1928</v>
      </c>
      <c r="X26" t="s">
        <v>1981</v>
      </c>
      <c r="Z26" t="s">
        <v>1963</v>
      </c>
    </row>
    <row r="27" spans="1:27" x14ac:dyDescent="0.25">
      <c r="A27" t="s">
        <v>1958</v>
      </c>
      <c r="D27" t="s">
        <v>1979</v>
      </c>
      <c r="E27" t="str">
        <f>"730158877"</f>
        <v>730158877</v>
      </c>
      <c r="F27" t="s">
        <v>1980</v>
      </c>
      <c r="G27" s="131">
        <v>45253</v>
      </c>
      <c r="H27">
        <v>88.5</v>
      </c>
      <c r="M27" t="s">
        <v>1979</v>
      </c>
      <c r="N27" t="s">
        <v>1978</v>
      </c>
      <c r="Q27" s="132">
        <v>45254.29650462963</v>
      </c>
      <c r="S27" t="s">
        <v>1982</v>
      </c>
      <c r="T27">
        <v>5</v>
      </c>
      <c r="U27" t="s">
        <v>1969</v>
      </c>
      <c r="V27" t="s">
        <v>1970</v>
      </c>
      <c r="W27" t="s">
        <v>1928</v>
      </c>
      <c r="X27" t="s">
        <v>1981</v>
      </c>
      <c r="Z27" t="s">
        <v>1963</v>
      </c>
    </row>
    <row r="28" spans="1:27" x14ac:dyDescent="0.25">
      <c r="G28" s="131"/>
      <c r="H28" s="125">
        <f>SUM(H25:H27)</f>
        <v>743</v>
      </c>
      <c r="Q28" s="132"/>
    </row>
    <row r="29" spans="1:27" x14ac:dyDescent="0.25">
      <c r="A29" t="s">
        <v>1958</v>
      </c>
      <c r="D29" t="s">
        <v>1983</v>
      </c>
      <c r="E29" t="str">
        <f>"180308106"</f>
        <v>180308106</v>
      </c>
      <c r="F29" t="s">
        <v>1984</v>
      </c>
      <c r="G29" s="131">
        <v>45246</v>
      </c>
      <c r="H29">
        <v>296.5</v>
      </c>
      <c r="M29" t="s">
        <v>1983</v>
      </c>
      <c r="N29" t="s">
        <v>1978</v>
      </c>
      <c r="O29" t="s">
        <v>1909</v>
      </c>
      <c r="Q29" s="132">
        <v>45247.296539351853</v>
      </c>
      <c r="R29" s="132">
        <v>45254.523668981477</v>
      </c>
      <c r="S29" t="s">
        <v>1981</v>
      </c>
      <c r="T29">
        <v>5</v>
      </c>
      <c r="U29" t="s">
        <v>1969</v>
      </c>
      <c r="V29" t="s">
        <v>1970</v>
      </c>
      <c r="W29" t="s">
        <v>1928</v>
      </c>
      <c r="X29" t="s">
        <v>1985</v>
      </c>
      <c r="Z29" t="s">
        <v>1963</v>
      </c>
    </row>
    <row r="30" spans="1:27" x14ac:dyDescent="0.25">
      <c r="G30" s="131"/>
      <c r="Q30" s="132"/>
      <c r="R30" s="132"/>
    </row>
    <row r="31" spans="1:27" x14ac:dyDescent="0.25">
      <c r="A31" t="s">
        <v>1958</v>
      </c>
      <c r="D31" t="s">
        <v>1986</v>
      </c>
      <c r="E31" t="str">
        <f>"730145010"</f>
        <v>730145010</v>
      </c>
      <c r="G31" s="131">
        <v>45247</v>
      </c>
      <c r="H31">
        <v>98</v>
      </c>
      <c r="M31" t="s">
        <v>1986</v>
      </c>
      <c r="N31" t="s">
        <v>1978</v>
      </c>
      <c r="O31" t="s">
        <v>1909</v>
      </c>
      <c r="Q31" s="132">
        <v>45250.33625</v>
      </c>
      <c r="R31" s="132">
        <v>45254.526562500003</v>
      </c>
      <c r="S31" t="s">
        <v>1982</v>
      </c>
      <c r="T31">
        <v>5</v>
      </c>
      <c r="U31" t="s">
        <v>1969</v>
      </c>
      <c r="V31" t="s">
        <v>1970</v>
      </c>
      <c r="W31" t="s">
        <v>1928</v>
      </c>
      <c r="X31" t="s">
        <v>1981</v>
      </c>
      <c r="Z31" t="s">
        <v>1963</v>
      </c>
    </row>
    <row r="32" spans="1:27" x14ac:dyDescent="0.25">
      <c r="A32" t="s">
        <v>1958</v>
      </c>
      <c r="D32" t="s">
        <v>1987</v>
      </c>
      <c r="E32" t="str">
        <f>"180308107"</f>
        <v>180308107</v>
      </c>
      <c r="F32" t="s">
        <v>1988</v>
      </c>
      <c r="G32" s="131">
        <v>45247</v>
      </c>
      <c r="H32">
        <v>351</v>
      </c>
      <c r="M32" t="s">
        <v>1987</v>
      </c>
      <c r="N32" t="s">
        <v>1978</v>
      </c>
      <c r="O32" t="s">
        <v>1909</v>
      </c>
      <c r="Q32" s="132">
        <v>45250.33625</v>
      </c>
      <c r="R32" s="132">
        <v>45254.526261574072</v>
      </c>
      <c r="S32" t="s">
        <v>1982</v>
      </c>
      <c r="T32">
        <v>5</v>
      </c>
      <c r="U32" t="s">
        <v>1969</v>
      </c>
      <c r="V32" t="s">
        <v>1970</v>
      </c>
      <c r="W32" t="s">
        <v>1928</v>
      </c>
      <c r="X32" t="s">
        <v>1989</v>
      </c>
      <c r="Z32" t="s">
        <v>1963</v>
      </c>
    </row>
    <row r="33" spans="1:27" x14ac:dyDescent="0.25">
      <c r="A33" t="s">
        <v>1958</v>
      </c>
      <c r="D33" t="s">
        <v>1990</v>
      </c>
      <c r="E33" t="str">
        <f>"730180106"</f>
        <v>730180106</v>
      </c>
      <c r="G33" s="131">
        <v>45247</v>
      </c>
      <c r="H33">
        <v>88</v>
      </c>
      <c r="M33" t="s">
        <v>1990</v>
      </c>
      <c r="N33" t="s">
        <v>1978</v>
      </c>
      <c r="O33" t="s">
        <v>1909</v>
      </c>
      <c r="Q33" s="132">
        <v>45250.33625</v>
      </c>
      <c r="R33" s="132">
        <v>45254.526423611111</v>
      </c>
      <c r="S33" t="s">
        <v>1982</v>
      </c>
      <c r="T33">
        <v>5</v>
      </c>
      <c r="U33" t="s">
        <v>1969</v>
      </c>
      <c r="V33" t="s">
        <v>1970</v>
      </c>
      <c r="W33" t="s">
        <v>1928</v>
      </c>
      <c r="X33" t="s">
        <v>1981</v>
      </c>
      <c r="Z33" t="s">
        <v>1963</v>
      </c>
    </row>
    <row r="34" spans="1:27" x14ac:dyDescent="0.25">
      <c r="H34" s="125">
        <f>SUM(H31:H33)</f>
        <v>537</v>
      </c>
    </row>
    <row r="35" spans="1:27" x14ac:dyDescent="0.25">
      <c r="A35" t="s">
        <v>1958</v>
      </c>
      <c r="D35" t="s">
        <v>1991</v>
      </c>
      <c r="E35" t="str">
        <f>"180022995"</f>
        <v>180022995</v>
      </c>
      <c r="F35" t="s">
        <v>1992</v>
      </c>
      <c r="G35" s="131">
        <v>45250</v>
      </c>
      <c r="H35">
        <v>451.58</v>
      </c>
      <c r="M35" t="s">
        <v>1991</v>
      </c>
      <c r="N35" t="s">
        <v>1978</v>
      </c>
      <c r="O35" t="s">
        <v>1909</v>
      </c>
      <c r="Q35" s="132">
        <v>45251.336527777778</v>
      </c>
      <c r="R35" s="132">
        <v>45254.525520833333</v>
      </c>
      <c r="S35" t="s">
        <v>1981</v>
      </c>
      <c r="T35">
        <v>5</v>
      </c>
      <c r="U35" t="s">
        <v>1969</v>
      </c>
      <c r="V35" t="s">
        <v>1970</v>
      </c>
      <c r="W35" t="s">
        <v>1928</v>
      </c>
      <c r="X35" t="s">
        <v>1981</v>
      </c>
      <c r="Z35" t="s">
        <v>1963</v>
      </c>
    </row>
    <row r="36" spans="1:27" x14ac:dyDescent="0.25">
      <c r="A36" t="s">
        <v>1958</v>
      </c>
      <c r="D36" t="s">
        <v>1993</v>
      </c>
      <c r="E36" t="str">
        <f>"180308115"</f>
        <v>180308115</v>
      </c>
      <c r="F36" t="s">
        <v>1994</v>
      </c>
      <c r="G36" s="131">
        <v>45250</v>
      </c>
      <c r="H36">
        <v>512.5</v>
      </c>
      <c r="M36" t="s">
        <v>1993</v>
      </c>
      <c r="N36" t="s">
        <v>1978</v>
      </c>
      <c r="O36" t="s">
        <v>1909</v>
      </c>
      <c r="Q36" s="132">
        <v>45251.336527777778</v>
      </c>
      <c r="R36" s="132">
        <v>45254.524085648147</v>
      </c>
      <c r="S36" t="s">
        <v>1981</v>
      </c>
      <c r="T36">
        <v>5</v>
      </c>
      <c r="U36" t="s">
        <v>1969</v>
      </c>
      <c r="V36" t="s">
        <v>1970</v>
      </c>
      <c r="W36" t="s">
        <v>1928</v>
      </c>
      <c r="X36" t="s">
        <v>1985</v>
      </c>
      <c r="Z36" t="s">
        <v>1963</v>
      </c>
    </row>
    <row r="37" spans="1:27" x14ac:dyDescent="0.25">
      <c r="H37" s="125">
        <f>SUM(H35:H36)</f>
        <v>964.07999999999993</v>
      </c>
    </row>
    <row r="44" spans="1:27" x14ac:dyDescent="0.25">
      <c r="A44" t="s">
        <v>1932</v>
      </c>
      <c r="B44" t="s">
        <v>1933</v>
      </c>
      <c r="C44" t="s">
        <v>1934</v>
      </c>
      <c r="D44" t="s">
        <v>1935</v>
      </c>
      <c r="E44" t="s">
        <v>1936</v>
      </c>
      <c r="F44" t="s">
        <v>1937</v>
      </c>
      <c r="G44" t="s">
        <v>1938</v>
      </c>
      <c r="H44" t="s">
        <v>1939</v>
      </c>
      <c r="I44" t="s">
        <v>1940</v>
      </c>
      <c r="J44" t="s">
        <v>1941</v>
      </c>
      <c r="K44" t="s">
        <v>1942</v>
      </c>
      <c r="L44" t="s">
        <v>1943</v>
      </c>
      <c r="M44" t="s">
        <v>1521</v>
      </c>
      <c r="N44" t="s">
        <v>1944</v>
      </c>
      <c r="O44" t="s">
        <v>1945</v>
      </c>
      <c r="P44" t="s">
        <v>1946</v>
      </c>
      <c r="Q44" t="s">
        <v>1947</v>
      </c>
      <c r="R44" t="s">
        <v>1948</v>
      </c>
      <c r="S44" t="s">
        <v>1949</v>
      </c>
      <c r="T44" t="s">
        <v>1950</v>
      </c>
      <c r="U44" t="s">
        <v>1951</v>
      </c>
      <c r="V44" t="s">
        <v>1952</v>
      </c>
      <c r="W44" t="s">
        <v>1953</v>
      </c>
      <c r="X44" t="s">
        <v>1954</v>
      </c>
      <c r="Y44" t="s">
        <v>1955</v>
      </c>
      <c r="Z44" t="s">
        <v>1956</v>
      </c>
      <c r="AA44" t="s">
        <v>1957</v>
      </c>
    </row>
    <row r="45" spans="1:27" x14ac:dyDescent="0.25">
      <c r="A45" t="s">
        <v>1958</v>
      </c>
      <c r="D45" t="s">
        <v>1995</v>
      </c>
      <c r="E45" t="str">
        <f>"00058931300645"</f>
        <v>00058931300645</v>
      </c>
      <c r="F45" t="s">
        <v>1996</v>
      </c>
      <c r="G45" s="131">
        <v>45253</v>
      </c>
      <c r="H45">
        <v>28</v>
      </c>
      <c r="M45" t="s">
        <v>1995</v>
      </c>
      <c r="N45" t="s">
        <v>1997</v>
      </c>
      <c r="Q45" s="132">
        <v>45254.314247685194</v>
      </c>
      <c r="S45">
        <v>259589581</v>
      </c>
      <c r="T45">
        <v>57</v>
      </c>
      <c r="U45" t="s">
        <v>35</v>
      </c>
      <c r="V45">
        <v>259</v>
      </c>
      <c r="W45" t="s">
        <v>1998</v>
      </c>
      <c r="X45">
        <v>259589581</v>
      </c>
      <c r="Z45" t="s">
        <v>1965</v>
      </c>
    </row>
    <row r="46" spans="1:27" x14ac:dyDescent="0.25">
      <c r="A46" t="s">
        <v>1958</v>
      </c>
      <c r="D46" t="s">
        <v>1995</v>
      </c>
      <c r="E46" t="str">
        <f>"180122171"</f>
        <v>180122171</v>
      </c>
      <c r="F46" t="s">
        <v>1996</v>
      </c>
      <c r="G46" s="131">
        <v>45253</v>
      </c>
      <c r="H46">
        <v>160.5</v>
      </c>
      <c r="M46" t="s">
        <v>1995</v>
      </c>
      <c r="N46" t="s">
        <v>1997</v>
      </c>
      <c r="Q46" s="132">
        <v>45254.29650462963</v>
      </c>
      <c r="S46" t="s">
        <v>1999</v>
      </c>
      <c r="T46">
        <v>5</v>
      </c>
      <c r="U46" t="s">
        <v>1969</v>
      </c>
      <c r="V46" t="s">
        <v>1970</v>
      </c>
      <c r="W46" t="s">
        <v>1998</v>
      </c>
      <c r="X46" t="s">
        <v>2000</v>
      </c>
      <c r="Z46" t="s">
        <v>1965</v>
      </c>
    </row>
    <row r="47" spans="1:27" x14ac:dyDescent="0.25">
      <c r="A47" t="s">
        <v>1958</v>
      </c>
      <c r="D47" t="s">
        <v>2001</v>
      </c>
      <c r="E47" t="str">
        <f>"180022987"</f>
        <v>180022987</v>
      </c>
      <c r="F47" t="s">
        <v>2002</v>
      </c>
      <c r="G47" s="131">
        <v>45253</v>
      </c>
      <c r="H47">
        <v>242.5</v>
      </c>
      <c r="M47" t="s">
        <v>2001</v>
      </c>
      <c r="N47" t="s">
        <v>1997</v>
      </c>
      <c r="Q47" s="132">
        <v>45254.29650462963</v>
      </c>
      <c r="S47" t="s">
        <v>1999</v>
      </c>
      <c r="T47">
        <v>5</v>
      </c>
      <c r="U47" t="s">
        <v>1969</v>
      </c>
      <c r="V47" t="s">
        <v>1970</v>
      </c>
      <c r="W47" t="s">
        <v>1998</v>
      </c>
      <c r="X47" t="s">
        <v>1999</v>
      </c>
      <c r="Z47" t="s">
        <v>1965</v>
      </c>
    </row>
    <row r="48" spans="1:27" x14ac:dyDescent="0.25">
      <c r="G48" s="131"/>
      <c r="H48" s="125">
        <f>SUM(H45:H47)</f>
        <v>431</v>
      </c>
      <c r="Q48" s="132"/>
    </row>
    <row r="49" spans="1:26" x14ac:dyDescent="0.25">
      <c r="A49" t="s">
        <v>1958</v>
      </c>
      <c r="D49" t="s">
        <v>2003</v>
      </c>
      <c r="E49" t="str">
        <f>"732049729"</f>
        <v>732049729</v>
      </c>
      <c r="G49" s="131">
        <v>45240</v>
      </c>
      <c r="H49" s="125">
        <v>29</v>
      </c>
      <c r="M49" t="s">
        <v>2003</v>
      </c>
      <c r="N49" t="s">
        <v>1997</v>
      </c>
      <c r="O49" t="s">
        <v>1909</v>
      </c>
      <c r="Q49" s="132">
        <v>45242.296643518523</v>
      </c>
      <c r="R49" s="132">
        <v>45254.522696759261</v>
      </c>
      <c r="S49" t="s">
        <v>1999</v>
      </c>
      <c r="T49">
        <v>5</v>
      </c>
      <c r="U49" t="s">
        <v>1969</v>
      </c>
      <c r="V49" t="s">
        <v>1970</v>
      </c>
      <c r="W49" t="s">
        <v>1998</v>
      </c>
      <c r="X49" t="s">
        <v>1999</v>
      </c>
      <c r="Z49" t="s">
        <v>1965</v>
      </c>
    </row>
    <row r="50" spans="1:26" x14ac:dyDescent="0.25">
      <c r="H50" s="125"/>
    </row>
    <row r="51" spans="1:26" x14ac:dyDescent="0.25">
      <c r="A51" t="s">
        <v>1958</v>
      </c>
      <c r="D51" t="s">
        <v>1096</v>
      </c>
      <c r="E51" t="str">
        <f>"730109084"</f>
        <v>730109084</v>
      </c>
      <c r="F51" t="s">
        <v>2004</v>
      </c>
      <c r="G51" s="131">
        <v>45240</v>
      </c>
      <c r="H51" s="125">
        <v>114.5</v>
      </c>
      <c r="M51" t="s">
        <v>1096</v>
      </c>
      <c r="N51" t="s">
        <v>1997</v>
      </c>
      <c r="O51" t="s">
        <v>1909</v>
      </c>
      <c r="Q51" s="132">
        <v>45242.296631944453</v>
      </c>
      <c r="R51" s="132">
        <v>45254.523298611108</v>
      </c>
      <c r="S51" t="s">
        <v>2005</v>
      </c>
      <c r="T51">
        <v>5</v>
      </c>
      <c r="U51" t="s">
        <v>1969</v>
      </c>
      <c r="V51" t="s">
        <v>1970</v>
      </c>
      <c r="W51" t="s">
        <v>2006</v>
      </c>
      <c r="X51" t="s">
        <v>2005</v>
      </c>
      <c r="Z51" t="s">
        <v>1963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10</vt:i4>
      </vt:variant>
      <vt:variant>
        <vt:lpstr>Intervalli denominati</vt:lpstr>
      </vt:variant>
      <vt:variant>
        <vt:i4>2</vt:i4>
      </vt:variant>
    </vt:vector>
  </HeadingPairs>
  <TitlesOfParts>
    <vt:vector size="12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'GENERTEL E VITA'!Area_stampa</vt:lpstr>
      <vt:lpstr>'PRIMA NOTA'!Area_stampa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2024-02-13T22:19:42Z</dcterms:modified>
</cp:coreProperties>
</file>